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600" activeTab="0"/>
  </bookViews>
  <sheets>
    <sheet name="návod" sheetId="1" r:id="rId1"/>
    <sheet name="pracovný list pre žiakov" sheetId="2" r:id="rId2"/>
    <sheet name="pracovný list pre učiteľa" sheetId="3" r:id="rId3"/>
  </sheets>
  <definedNames/>
  <calcPr fullCalcOnLoad="1"/>
</workbook>
</file>

<file path=xl/comments3.xml><?xml version="1.0" encoding="utf-8"?>
<comments xmlns="http://schemas.openxmlformats.org/spreadsheetml/2006/main">
  <authors>
    <author>Lubo a Erika</author>
  </authors>
  <commentList>
    <comment ref="B4" authorId="0">
      <text>
        <r>
          <rPr>
            <sz val="10"/>
            <rFont val="Tahoma"/>
            <family val="2"/>
          </rPr>
          <t>sem vlož dĺžku odvesny (len číslo)</t>
        </r>
      </text>
    </comment>
    <comment ref="E4" authorId="0">
      <text>
        <r>
          <rPr>
            <sz val="10"/>
            <rFont val="Tahoma"/>
            <family val="2"/>
          </rPr>
          <t xml:space="preserve">sem vlož veľkosť uhla v tvare </t>
        </r>
        <r>
          <rPr>
            <b/>
            <sz val="10"/>
            <rFont val="Tahoma"/>
            <family val="2"/>
          </rPr>
          <t>ssmm</t>
        </r>
        <r>
          <rPr>
            <sz val="10"/>
            <rFont val="Tahoma"/>
            <family val="2"/>
          </rPr>
          <t>, kde</t>
        </r>
        <r>
          <rPr>
            <b/>
            <sz val="10"/>
            <rFont val="Tahoma"/>
            <family val="2"/>
          </rPr>
          <t xml:space="preserve"> s </t>
        </r>
        <r>
          <rPr>
            <sz val="10"/>
            <rFont val="Tahoma"/>
            <family val="2"/>
          </rPr>
          <t>- stupne,</t>
        </r>
        <r>
          <rPr>
            <b/>
            <sz val="10"/>
            <rFont val="Tahoma"/>
            <family val="2"/>
          </rPr>
          <t xml:space="preserve"> m </t>
        </r>
        <r>
          <rPr>
            <sz val="10"/>
            <rFont val="Tahoma"/>
            <family val="2"/>
          </rPr>
          <t>- minúty</t>
        </r>
      </text>
    </comment>
    <comment ref="M6" authorId="0">
      <text>
        <r>
          <rPr>
            <b/>
            <sz val="8"/>
            <rFont val="Tahoma"/>
            <family val="0"/>
          </rPr>
          <t>pomocná bunka
arcsin alfa</t>
        </r>
      </text>
    </comment>
    <comment ref="M7" authorId="0">
      <text>
        <r>
          <rPr>
            <b/>
            <sz val="8"/>
            <rFont val="Tahoma"/>
            <family val="0"/>
          </rPr>
          <t>pomocná bunka
arccos alfa</t>
        </r>
      </text>
    </comment>
    <comment ref="M13" authorId="0">
      <text>
        <r>
          <rPr>
            <b/>
            <sz val="8"/>
            <rFont val="Tahoma"/>
            <family val="0"/>
          </rPr>
          <t>pomocná bunka
arctg beta</t>
        </r>
      </text>
    </comment>
    <comment ref="M9" authorId="0">
      <text>
        <r>
          <rPr>
            <b/>
            <sz val="8"/>
            <rFont val="Tahoma"/>
            <family val="0"/>
          </rPr>
          <t>pomocná bunka
arcsin alfa</t>
        </r>
      </text>
    </comment>
    <comment ref="M26" authorId="0">
      <text>
        <r>
          <rPr>
            <b/>
            <sz val="8"/>
            <rFont val="Tahoma"/>
            <family val="0"/>
          </rPr>
          <t>pomocná bunka
arcsin beta</t>
        </r>
      </text>
    </comment>
    <comment ref="M17" authorId="0">
      <text>
        <r>
          <rPr>
            <b/>
            <sz val="8"/>
            <rFont val="Tahoma"/>
            <family val="0"/>
          </rPr>
          <t>pomocná bunka
arccos alfa</t>
        </r>
      </text>
    </comment>
    <comment ref="M15" authorId="0">
      <text>
        <r>
          <rPr>
            <b/>
            <sz val="8"/>
            <rFont val="Tahoma"/>
            <family val="0"/>
          </rPr>
          <t>pomocná bunka
arcsin beta</t>
        </r>
      </text>
    </comment>
    <comment ref="B10" authorId="0">
      <text>
        <r>
          <rPr>
            <sz val="10"/>
            <rFont val="Tahoma"/>
            <family val="2"/>
          </rPr>
          <t>sem vlož dĺžku odvesny (len číslo)</t>
        </r>
      </text>
    </comment>
    <comment ref="E10" authorId="0">
      <text>
        <r>
          <rPr>
            <sz val="10"/>
            <rFont val="Tahoma"/>
            <family val="2"/>
          </rPr>
          <t xml:space="preserve">sem vlož veľkosť uhla v tvare </t>
        </r>
        <r>
          <rPr>
            <b/>
            <sz val="10"/>
            <rFont val="Tahoma"/>
            <family val="2"/>
          </rPr>
          <t>ssmm</t>
        </r>
        <r>
          <rPr>
            <sz val="10"/>
            <rFont val="Tahoma"/>
            <family val="2"/>
          </rPr>
          <t>, kde</t>
        </r>
        <r>
          <rPr>
            <b/>
            <sz val="10"/>
            <rFont val="Tahoma"/>
            <family val="2"/>
          </rPr>
          <t xml:space="preserve"> s </t>
        </r>
        <r>
          <rPr>
            <sz val="10"/>
            <rFont val="Tahoma"/>
            <family val="2"/>
          </rPr>
          <t>- stupne,</t>
        </r>
        <r>
          <rPr>
            <b/>
            <sz val="10"/>
            <rFont val="Tahoma"/>
            <family val="2"/>
          </rPr>
          <t xml:space="preserve"> m </t>
        </r>
        <r>
          <rPr>
            <sz val="10"/>
            <rFont val="Tahoma"/>
            <family val="2"/>
          </rPr>
          <t>- minúty</t>
        </r>
      </text>
    </comment>
    <comment ref="M11" authorId="0">
      <text>
        <r>
          <rPr>
            <b/>
            <sz val="8"/>
            <rFont val="Tahoma"/>
            <family val="0"/>
          </rPr>
          <t>pomocná bunka
arccos alfa</t>
        </r>
      </text>
    </comment>
    <comment ref="M12" authorId="0">
      <text>
        <r>
          <rPr>
            <b/>
            <sz val="8"/>
            <rFont val="Tahoma"/>
            <family val="0"/>
          </rPr>
          <t>pomocná bunka
arcsin beta</t>
        </r>
      </text>
    </comment>
    <comment ref="M19" authorId="0">
      <text>
        <r>
          <rPr>
            <b/>
            <sz val="8"/>
            <rFont val="Tahoma"/>
            <family val="0"/>
          </rPr>
          <t>pomocná bunka
arctg alfa</t>
        </r>
      </text>
    </comment>
    <comment ref="M21" authorId="0">
      <text>
        <r>
          <rPr>
            <b/>
            <sz val="8"/>
            <rFont val="Tahoma"/>
            <family val="0"/>
          </rPr>
          <t>pomocná bunka
arccos alfa</t>
        </r>
      </text>
    </comment>
    <comment ref="M22" authorId="0">
      <text>
        <r>
          <rPr>
            <b/>
            <sz val="8"/>
            <rFont val="Tahoma"/>
            <family val="0"/>
          </rPr>
          <t>pomocná bunka
arcsin beta</t>
        </r>
      </text>
    </comment>
    <comment ref="M25" authorId="0">
      <text>
        <r>
          <rPr>
            <b/>
            <sz val="8"/>
            <rFont val="Tahoma"/>
            <family val="0"/>
          </rPr>
          <t>pomocná bunka
arctg beta</t>
        </r>
      </text>
    </comment>
    <comment ref="M29" authorId="0">
      <text>
        <r>
          <rPr>
            <b/>
            <sz val="8"/>
            <rFont val="Tahoma"/>
            <family val="0"/>
          </rPr>
          <t>pomocná bunka
arccos alfa</t>
        </r>
      </text>
    </comment>
    <comment ref="N4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4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5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5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6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6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7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7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8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8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9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9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10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10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11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11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12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12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13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13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14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14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15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15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16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16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17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17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18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18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19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19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20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20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21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21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22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22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23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23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24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24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25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25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26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26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27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27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28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28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29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29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N30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30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M31" authorId="0">
      <text>
        <r>
          <rPr>
            <b/>
            <sz val="8"/>
            <rFont val="Tahoma"/>
            <family val="0"/>
          </rPr>
          <t>pomocná bunka
arctg beta</t>
        </r>
      </text>
    </comment>
    <comment ref="N31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31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M32" authorId="0">
      <text>
        <r>
          <rPr>
            <b/>
            <sz val="8"/>
            <rFont val="Tahoma"/>
            <family val="0"/>
          </rPr>
          <t>pomocná bunka
arcsin beta</t>
        </r>
      </text>
    </comment>
    <comment ref="N32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32" authorId="0">
      <text>
        <r>
          <rPr>
            <b/>
            <sz val="8"/>
            <rFont val="Tahoma"/>
            <family val="0"/>
          </rPr>
          <t>beta na desatinné číslo</t>
        </r>
      </text>
    </comment>
    <comment ref="M33" authorId="0">
      <text>
        <r>
          <rPr>
            <b/>
            <sz val="8"/>
            <rFont val="Tahoma"/>
            <family val="0"/>
          </rPr>
          <t>pomocná bunka
arccos alfa</t>
        </r>
      </text>
    </comment>
    <comment ref="N33" authorId="0">
      <text>
        <r>
          <rPr>
            <b/>
            <sz val="8"/>
            <rFont val="Tahoma"/>
            <family val="0"/>
          </rPr>
          <t>alfa desatinným číslom</t>
        </r>
      </text>
    </comment>
    <comment ref="O33" authorId="0">
      <text>
        <r>
          <rPr>
            <b/>
            <sz val="8"/>
            <rFont val="Tahoma"/>
            <family val="0"/>
          </rPr>
          <t>beta na desatinné číslo</t>
        </r>
      </text>
    </comment>
  </commentList>
</comments>
</file>

<file path=xl/sharedStrings.xml><?xml version="1.0" encoding="utf-8"?>
<sst xmlns="http://schemas.openxmlformats.org/spreadsheetml/2006/main" count="72" uniqueCount="58">
  <si>
    <t>a</t>
  </si>
  <si>
    <t>b</t>
  </si>
  <si>
    <t>c</t>
  </si>
  <si>
    <t>Meno žiaka</t>
  </si>
  <si>
    <r>
      <t>sin</t>
    </r>
    <r>
      <rPr>
        <b/>
        <sz val="12"/>
        <rFont val="Symbol"/>
        <family val="1"/>
      </rPr>
      <t xml:space="preserve"> </t>
    </r>
    <r>
      <rPr>
        <b/>
        <sz val="14"/>
        <rFont val="SymbolProp BT"/>
        <family val="1"/>
      </rPr>
      <t>a</t>
    </r>
  </si>
  <si>
    <r>
      <t xml:space="preserve">sin </t>
    </r>
    <r>
      <rPr>
        <b/>
        <sz val="14"/>
        <rFont val="SymbolProp BT"/>
        <family val="1"/>
      </rPr>
      <t>b</t>
    </r>
  </si>
  <si>
    <r>
      <t>cos</t>
    </r>
    <r>
      <rPr>
        <b/>
        <sz val="12"/>
        <rFont val="Symbol"/>
        <family val="1"/>
      </rPr>
      <t xml:space="preserve"> </t>
    </r>
    <r>
      <rPr>
        <b/>
        <sz val="14"/>
        <rFont val="SymbolProp BT"/>
        <family val="1"/>
      </rPr>
      <t>a</t>
    </r>
  </si>
  <si>
    <r>
      <t xml:space="preserve">cos </t>
    </r>
    <r>
      <rPr>
        <b/>
        <sz val="14"/>
        <rFont val="SymbolProp BT"/>
        <family val="1"/>
      </rPr>
      <t>b</t>
    </r>
  </si>
  <si>
    <r>
      <t xml:space="preserve">tg </t>
    </r>
    <r>
      <rPr>
        <b/>
        <sz val="14"/>
        <rFont val="SymbolProp BT"/>
        <family val="1"/>
      </rPr>
      <t>a</t>
    </r>
  </si>
  <si>
    <r>
      <t xml:space="preserve">tg </t>
    </r>
    <r>
      <rPr>
        <b/>
        <sz val="14"/>
        <rFont val="SymbolProp BT"/>
        <family val="1"/>
      </rPr>
      <t>b</t>
    </r>
  </si>
  <si>
    <t>návod pre učiteľa</t>
  </si>
  <si>
    <t>Po zadaní všetkých hodnôt (čiže vyplnení buniek podfarbených nažlto) sa automaticky dopočítajú všetky zvyšné hodnoty.</t>
  </si>
  <si>
    <t>Pravouhlý trojuholník ABC s pravým uhlom pri vrchole C. Dopočítaj chýbajúce údaje!</t>
  </si>
  <si>
    <t>Vľavo hore si učiteľ môže napísať triedu. Do ľavého stĺpca si zadá mená žiakov (môže si pritom vybrať, kde ktorého žiaka</t>
  </si>
  <si>
    <t>napíše - podľa jeho schopností - čo si myslí, že ľahšie daný žiak zvládne)</t>
  </si>
  <si>
    <t>A potom už len do buniek, ktoré sú podfarbené nažlto zadá potrebné údaje.</t>
  </si>
  <si>
    <r>
      <t xml:space="preserve">Dĺžky strán môže zadať v rozsahu od </t>
    </r>
    <r>
      <rPr>
        <b/>
        <sz val="12"/>
        <rFont val="Arial"/>
        <family val="2"/>
      </rPr>
      <t xml:space="preserve">0,1 </t>
    </r>
    <r>
      <rPr>
        <sz val="12"/>
        <rFont val="Arial"/>
        <family val="2"/>
      </rPr>
      <t xml:space="preserve">do </t>
    </r>
    <r>
      <rPr>
        <b/>
        <sz val="12"/>
        <rFont val="Arial"/>
        <family val="2"/>
      </rPr>
      <t>99,9</t>
    </r>
    <r>
      <rPr>
        <sz val="12"/>
        <rFont val="Arial"/>
        <family val="2"/>
      </rPr>
      <t>. Čísla sa zadávajú numerickou klávesnicou, teda aj desatinná</t>
    </r>
  </si>
  <si>
    <t>V pracovnom liste pre učiteľa si učiteľ môže pripraviť ľahko previerku na to, ako jeho žiaci zvládli goniometrické funkcie.</t>
  </si>
  <si>
    <r>
      <t xml:space="preserve">čiarka sa zadá tam. Zadávanie potrebných uhlov je v tvare </t>
    </r>
    <r>
      <rPr>
        <b/>
        <sz val="12"/>
        <rFont val="Arial"/>
        <family val="2"/>
      </rPr>
      <t>ssmm</t>
    </r>
    <r>
      <rPr>
        <sz val="12"/>
        <rFont val="Arial"/>
        <family val="0"/>
      </rPr>
      <t>, teda štyrmi číslicami, z ktorých prvé dve znamenajú stupne</t>
    </r>
  </si>
  <si>
    <t>V pracovnom liste (pre učiteľa) máme možnosť zmeniť len mená žiakov, triedu a bunky nažlto pofarbené.</t>
  </si>
  <si>
    <t>Ak sa niečo napíše do učiteľského listu, automaticky je to vpisované aj do listu pre žiakov. (Výpočty sa tam však nezobrazia.)</t>
  </si>
  <si>
    <t>Najlepšie je, keď si môže učiteľ pracovný list pre žiakov premietnuť cez dataprojektor na tabuľu.</t>
  </si>
  <si>
    <t>Ak máte nejaké otázky, prípadne pripomienky, napíšte autorke na adresu:</t>
  </si>
  <si>
    <r>
      <t xml:space="preserve">Prajem Vám príjemnú prácu! </t>
    </r>
    <r>
      <rPr>
        <b/>
        <sz val="12"/>
        <rFont val="Arial"/>
        <family val="2"/>
      </rPr>
      <t>Autorka.</t>
    </r>
  </si>
  <si>
    <t>a druhé dve znamenajú minúty. Hodnoty goniometrických funkcií sa zadajú ako desatinné číslo na 4 miesta.</t>
  </si>
  <si>
    <t>9. X</t>
  </si>
  <si>
    <t>žiak2</t>
  </si>
  <si>
    <t>žiak3</t>
  </si>
  <si>
    <t>žiak4</t>
  </si>
  <si>
    <t>žiak5</t>
  </si>
  <si>
    <t>žiak6</t>
  </si>
  <si>
    <t>žiak7</t>
  </si>
  <si>
    <t>žiak8</t>
  </si>
  <si>
    <t>žiak9</t>
  </si>
  <si>
    <t>žiak10</t>
  </si>
  <si>
    <t>žiak11</t>
  </si>
  <si>
    <t>žiak12</t>
  </si>
  <si>
    <t>žiak13</t>
  </si>
  <si>
    <t>žiak14</t>
  </si>
  <si>
    <t>žiak15</t>
  </si>
  <si>
    <t>žiak16</t>
  </si>
  <si>
    <t>žiak17</t>
  </si>
  <si>
    <t>žiak18</t>
  </si>
  <si>
    <t>žiak19</t>
  </si>
  <si>
    <t>žiak20</t>
  </si>
  <si>
    <t>žiak21</t>
  </si>
  <si>
    <t>žiak22</t>
  </si>
  <si>
    <t>žiak23</t>
  </si>
  <si>
    <t>žiak24</t>
  </si>
  <si>
    <t>žiak25</t>
  </si>
  <si>
    <t>žiak26</t>
  </si>
  <si>
    <t>žiak27</t>
  </si>
  <si>
    <t>žiak28</t>
  </si>
  <si>
    <t>žiak29</t>
  </si>
  <si>
    <t>Augustín Peter</t>
  </si>
  <si>
    <t>Žiak Ivan</t>
  </si>
  <si>
    <t>erika.tomkova@gmail.com</t>
  </si>
  <si>
    <t>Stručný návod na použitie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</si>
</sst>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&quot;cm&quot;"/>
    <numFmt numFmtId="165" formatCode="0.0\ &quot;cm&quot;"/>
    <numFmt numFmtId="166" formatCode="0\ &quot;o&quot;"/>
    <numFmt numFmtId="167" formatCode="[$-409]dddd\,\ mmmm\ dd\,\ yyyy"/>
    <numFmt numFmtId="168" formatCode="[$-409]h:mm:ss\ AM/PM"/>
    <numFmt numFmtId="169" formatCode="0\ &quot;Ç&quot;"/>
    <numFmt numFmtId="170" formatCode="0\ &quot;°&quot;"/>
    <numFmt numFmtId="171" formatCode="0&quot;°&quot;0&quot;'&quot;\ "/>
    <numFmt numFmtId="172" formatCode="00&quot;°&quot;00&quot;'&quot;\ "/>
    <numFmt numFmtId="173" formatCode="0.0000"/>
  </numFmts>
  <fonts count="2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4"/>
      <name val="SymbolProp BT"/>
      <family val="1"/>
    </font>
    <font>
      <b/>
      <sz val="12"/>
      <name val="Symbol"/>
      <family val="1"/>
    </font>
    <font>
      <b/>
      <sz val="14"/>
      <name val="Arial"/>
      <family val="0"/>
    </font>
    <font>
      <b/>
      <sz val="13"/>
      <name val="Arial"/>
      <family val="2"/>
    </font>
    <font>
      <sz val="20"/>
      <name val="SymbolProp BT"/>
      <family val="1"/>
    </font>
    <font>
      <b/>
      <sz val="16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8"/>
      <name val="Arial"/>
      <family val="2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u val="single"/>
      <sz val="12"/>
      <color indexed="10"/>
      <name val="Arial"/>
      <family val="0"/>
    </font>
    <font>
      <u val="single"/>
      <sz val="14"/>
      <color indexed="12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165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165" fontId="3" fillId="3" borderId="3" xfId="0" applyNumberFormat="1" applyFont="1" applyFill="1" applyBorder="1" applyAlignment="1">
      <alignment horizontal="right" vertical="center"/>
    </xf>
    <xf numFmtId="172" fontId="3" fillId="3" borderId="1" xfId="0" applyNumberFormat="1" applyFont="1" applyFill="1" applyBorder="1" applyAlignment="1" applyProtection="1">
      <alignment horizontal="right" vertical="center"/>
      <protection/>
    </xf>
    <xf numFmtId="172" fontId="11" fillId="2" borderId="1" xfId="0" applyNumberFormat="1" applyFont="1" applyFill="1" applyBorder="1" applyAlignment="1" applyProtection="1">
      <alignment horizontal="right" vertical="center"/>
      <protection hidden="1"/>
    </xf>
    <xf numFmtId="165" fontId="3" fillId="0" borderId="1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72" fontId="3" fillId="0" borderId="1" xfId="0" applyNumberFormat="1" applyFont="1" applyBorder="1" applyAlignment="1" applyProtection="1">
      <alignment horizontal="right" vertical="center"/>
      <protection/>
    </xf>
    <xf numFmtId="165" fontId="3" fillId="2" borderId="3" xfId="0" applyNumberFormat="1" applyFont="1" applyFill="1" applyBorder="1" applyAlignment="1">
      <alignment horizontal="right" vertical="center"/>
    </xf>
    <xf numFmtId="172" fontId="3" fillId="2" borderId="1" xfId="0" applyNumberFormat="1" applyFont="1" applyFill="1" applyBorder="1" applyAlignment="1" applyProtection="1">
      <alignment horizontal="right" vertical="center"/>
      <protection/>
    </xf>
    <xf numFmtId="172" fontId="3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165" fontId="3" fillId="3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165" fontId="3" fillId="3" borderId="1" xfId="0" applyNumberFormat="1" applyFont="1" applyFill="1" applyBorder="1" applyAlignment="1" applyProtection="1">
      <alignment horizontal="right" vertical="center"/>
      <protection locked="0"/>
    </xf>
    <xf numFmtId="172" fontId="3" fillId="3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/>
    </xf>
    <xf numFmtId="165" fontId="3" fillId="2" borderId="5" xfId="0" applyNumberFormat="1" applyFont="1" applyFill="1" applyBorder="1" applyAlignment="1">
      <alignment horizontal="right" vertical="center"/>
    </xf>
    <xf numFmtId="172" fontId="11" fillId="2" borderId="5" xfId="0" applyNumberFormat="1" applyFont="1" applyFill="1" applyBorder="1" applyAlignment="1" applyProtection="1">
      <alignment horizontal="right" vertical="center"/>
      <protection hidden="1"/>
    </xf>
    <xf numFmtId="0" fontId="1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165" fontId="3" fillId="0" borderId="11" xfId="0" applyNumberFormat="1" applyFont="1" applyBorder="1" applyAlignment="1">
      <alignment horizontal="right" vertical="center"/>
    </xf>
    <xf numFmtId="165" fontId="3" fillId="3" borderId="11" xfId="0" applyNumberFormat="1" applyFont="1" applyFill="1" applyBorder="1" applyAlignment="1">
      <alignment horizontal="right" vertical="center"/>
    </xf>
    <xf numFmtId="172" fontId="3" fillId="0" borderId="11" xfId="0" applyNumberFormat="1" applyFont="1" applyBorder="1" applyAlignment="1" applyProtection="1">
      <alignment horizontal="right" vertical="center"/>
      <protection/>
    </xf>
    <xf numFmtId="165" fontId="3" fillId="0" borderId="12" xfId="0" applyNumberFormat="1" applyFont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165" fontId="3" fillId="3" borderId="11" xfId="0" applyNumberFormat="1" applyFont="1" applyFill="1" applyBorder="1" applyAlignment="1" applyProtection="1">
      <alignment horizontal="right" vertical="center"/>
      <protection locked="0"/>
    </xf>
    <xf numFmtId="173" fontId="18" fillId="0" borderId="0" xfId="0" applyNumberFormat="1" applyFont="1" applyFill="1" applyBorder="1" applyAlignment="1" applyProtection="1">
      <alignment horizontal="right" vertical="center"/>
      <protection/>
    </xf>
    <xf numFmtId="173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right" vertical="center"/>
    </xf>
    <xf numFmtId="165" fontId="3" fillId="3" borderId="13" xfId="0" applyNumberFormat="1" applyFont="1" applyFill="1" applyBorder="1" applyAlignment="1" applyProtection="1">
      <alignment horizontal="right" vertical="center"/>
      <protection locked="0"/>
    </xf>
    <xf numFmtId="165" fontId="3" fillId="2" borderId="14" xfId="0" applyNumberFormat="1" applyFont="1" applyFill="1" applyBorder="1" applyAlignment="1">
      <alignment horizontal="right" vertical="center"/>
    </xf>
    <xf numFmtId="172" fontId="3" fillId="3" borderId="14" xfId="0" applyNumberFormat="1" applyFont="1" applyFill="1" applyBorder="1" applyAlignment="1" applyProtection="1">
      <alignment horizontal="right" vertical="center"/>
      <protection locked="0"/>
    </xf>
    <xf numFmtId="172" fontId="11" fillId="2" borderId="14" xfId="0" applyNumberFormat="1" applyFont="1" applyFill="1" applyBorder="1" applyAlignment="1" applyProtection="1">
      <alignment horizontal="right" vertical="center"/>
      <protection hidden="1"/>
    </xf>
    <xf numFmtId="165" fontId="3" fillId="0" borderId="15" xfId="0" applyNumberFormat="1" applyFont="1" applyBorder="1" applyAlignment="1">
      <alignment horizontal="right" vertical="center"/>
    </xf>
    <xf numFmtId="165" fontId="3" fillId="2" borderId="15" xfId="0" applyNumberFormat="1" applyFont="1" applyFill="1" applyBorder="1" applyAlignment="1">
      <alignment horizontal="right" vertical="center"/>
    </xf>
    <xf numFmtId="165" fontId="3" fillId="3" borderId="15" xfId="0" applyNumberFormat="1" applyFont="1" applyFill="1" applyBorder="1" applyAlignment="1" applyProtection="1">
      <alignment horizontal="right" vertical="center"/>
      <protection locked="0"/>
    </xf>
    <xf numFmtId="165" fontId="3" fillId="0" borderId="16" xfId="0" applyNumberFormat="1" applyFont="1" applyBorder="1" applyAlignment="1">
      <alignment horizontal="right" vertical="center"/>
    </xf>
    <xf numFmtId="173" fontId="3" fillId="2" borderId="14" xfId="0" applyNumberFormat="1" applyFont="1" applyFill="1" applyBorder="1" applyAlignment="1">
      <alignment horizontal="right" vertical="center"/>
    </xf>
    <xf numFmtId="173" fontId="3" fillId="2" borderId="17" xfId="0" applyNumberFormat="1" applyFont="1" applyFill="1" applyBorder="1" applyAlignment="1">
      <alignment horizontal="right" vertical="center"/>
    </xf>
    <xf numFmtId="173" fontId="3" fillId="0" borderId="1" xfId="0" applyNumberFormat="1" applyFont="1" applyFill="1" applyBorder="1" applyAlignment="1">
      <alignment horizontal="right" vertical="center"/>
    </xf>
    <xf numFmtId="173" fontId="3" fillId="0" borderId="18" xfId="0" applyNumberFormat="1" applyFont="1" applyFill="1" applyBorder="1" applyAlignment="1">
      <alignment horizontal="right" vertical="center"/>
    </xf>
    <xf numFmtId="173" fontId="3" fillId="3" borderId="1" xfId="0" applyNumberFormat="1" applyFont="1" applyFill="1" applyBorder="1" applyAlignment="1" applyProtection="1">
      <alignment horizontal="right" vertical="center"/>
      <protection locked="0"/>
    </xf>
    <xf numFmtId="173" fontId="3" fillId="2" borderId="1" xfId="0" applyNumberFormat="1" applyFont="1" applyFill="1" applyBorder="1" applyAlignment="1">
      <alignment horizontal="right" vertical="center"/>
    </xf>
    <xf numFmtId="173" fontId="3" fillId="2" borderId="18" xfId="0" applyNumberFormat="1" applyFont="1" applyFill="1" applyBorder="1" applyAlignment="1">
      <alignment horizontal="right" vertical="center"/>
    </xf>
    <xf numFmtId="173" fontId="3" fillId="3" borderId="18" xfId="0" applyNumberFormat="1" applyFont="1" applyFill="1" applyBorder="1" applyAlignment="1" applyProtection="1">
      <alignment horizontal="right" vertical="center"/>
      <protection locked="0"/>
    </xf>
    <xf numFmtId="173" fontId="3" fillId="0" borderId="11" xfId="0" applyNumberFormat="1" applyFont="1" applyFill="1" applyBorder="1" applyAlignment="1">
      <alignment horizontal="right" vertical="center"/>
    </xf>
    <xf numFmtId="173" fontId="3" fillId="3" borderId="11" xfId="0" applyNumberFormat="1" applyFont="1" applyFill="1" applyBorder="1" applyAlignment="1" applyProtection="1">
      <alignment horizontal="right" vertical="center"/>
      <protection locked="0"/>
    </xf>
    <xf numFmtId="173" fontId="3" fillId="0" borderId="19" xfId="0" applyNumberFormat="1" applyFont="1" applyFill="1" applyBorder="1" applyAlignment="1">
      <alignment horizontal="right" vertical="center"/>
    </xf>
    <xf numFmtId="173" fontId="3" fillId="2" borderId="5" xfId="0" applyNumberFormat="1" applyFont="1" applyFill="1" applyBorder="1" applyAlignment="1">
      <alignment horizontal="right" vertical="center"/>
    </xf>
    <xf numFmtId="173" fontId="3" fillId="2" borderId="20" xfId="0" applyNumberFormat="1" applyFont="1" applyFill="1" applyBorder="1" applyAlignment="1">
      <alignment horizontal="right" vertical="center"/>
    </xf>
    <xf numFmtId="173" fontId="3" fillId="3" borderId="1" xfId="0" applyNumberFormat="1" applyFont="1" applyFill="1" applyBorder="1" applyAlignment="1">
      <alignment horizontal="right" vertical="center"/>
    </xf>
    <xf numFmtId="173" fontId="3" fillId="0" borderId="1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" borderId="18" xfId="0" applyNumberFormat="1" applyFont="1" applyFill="1" applyBorder="1" applyAlignment="1">
      <alignment horizontal="right" vertical="center"/>
    </xf>
    <xf numFmtId="173" fontId="3" fillId="0" borderId="11" xfId="0" applyNumberFormat="1" applyFont="1" applyBorder="1" applyAlignment="1">
      <alignment horizontal="right" vertical="center"/>
    </xf>
    <xf numFmtId="173" fontId="3" fillId="3" borderId="11" xfId="0" applyNumberFormat="1" applyFont="1" applyFill="1" applyBorder="1" applyAlignment="1">
      <alignment horizontal="right" vertical="center"/>
    </xf>
    <xf numFmtId="173" fontId="3" fillId="0" borderId="19" xfId="0" applyNumberFormat="1" applyFont="1" applyBorder="1" applyAlignment="1">
      <alignment horizontal="right" vertical="center"/>
    </xf>
    <xf numFmtId="0" fontId="20" fillId="2" borderId="0" xfId="17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0" fontId="20" fillId="2" borderId="0" xfId="17" applyFont="1" applyFill="1" applyAlignment="1" applyProtection="1">
      <alignment horizontal="center" vertical="center"/>
      <protection locked="0"/>
    </xf>
    <xf numFmtId="165" fontId="3" fillId="3" borderId="21" xfId="0" applyNumberFormat="1" applyFont="1" applyFill="1" applyBorder="1" applyAlignment="1" applyProtection="1">
      <alignment horizontal="right" vertical="center"/>
      <protection/>
    </xf>
    <xf numFmtId="165" fontId="3" fillId="3" borderId="1" xfId="0" applyNumberFormat="1" applyFont="1" applyFill="1" applyBorder="1" applyAlignment="1" applyProtection="1">
      <alignment horizontal="right" vertical="center"/>
      <protection/>
    </xf>
    <xf numFmtId="172" fontId="3" fillId="3" borderId="5" xfId="0" applyNumberFormat="1" applyFont="1" applyFill="1" applyBorder="1" applyAlignment="1" applyProtection="1">
      <alignment horizontal="right" vertical="center"/>
      <protection/>
    </xf>
    <xf numFmtId="165" fontId="3" fillId="0" borderId="22" xfId="0" applyNumberFormat="1" applyFont="1" applyBorder="1" applyAlignment="1">
      <alignment horizontal="right" vertical="center"/>
    </xf>
    <xf numFmtId="165" fontId="3" fillId="0" borderId="23" xfId="0" applyNumberFormat="1" applyFont="1" applyFill="1" applyBorder="1" applyAlignment="1">
      <alignment horizontal="right" vertical="center"/>
    </xf>
    <xf numFmtId="165" fontId="3" fillId="3" borderId="23" xfId="0" applyNumberFormat="1" applyFont="1" applyFill="1" applyBorder="1" applyAlignment="1" applyProtection="1">
      <alignment horizontal="right" vertical="center"/>
      <protection locked="0"/>
    </xf>
    <xf numFmtId="172" fontId="3" fillId="0" borderId="23" xfId="0" applyNumberFormat="1" applyFont="1" applyBorder="1" applyAlignment="1" applyProtection="1">
      <alignment horizontal="right" vertical="center"/>
      <protection/>
    </xf>
    <xf numFmtId="173" fontId="3" fillId="0" borderId="23" xfId="0" applyNumberFormat="1" applyFont="1" applyFill="1" applyBorder="1" applyAlignment="1">
      <alignment horizontal="right" vertical="center"/>
    </xf>
    <xf numFmtId="173" fontId="3" fillId="3" borderId="23" xfId="0" applyNumberFormat="1" applyFont="1" applyFill="1" applyBorder="1" applyAlignment="1" applyProtection="1">
      <alignment horizontal="right" vertical="center"/>
      <protection locked="0"/>
    </xf>
    <xf numFmtId="173" fontId="3" fillId="0" borderId="24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165" fontId="3" fillId="0" borderId="26" xfId="0" applyNumberFormat="1" applyFont="1" applyBorder="1" applyAlignment="1">
      <alignment horizontal="right" vertical="center"/>
    </xf>
    <xf numFmtId="165" fontId="3" fillId="0" borderId="23" xfId="0" applyNumberFormat="1" applyFont="1" applyBorder="1" applyAlignment="1">
      <alignment horizontal="right" vertical="center"/>
    </xf>
    <xf numFmtId="165" fontId="3" fillId="3" borderId="23" xfId="0" applyNumberFormat="1" applyFont="1" applyFill="1" applyBorder="1" applyAlignment="1">
      <alignment horizontal="right" vertical="center"/>
    </xf>
    <xf numFmtId="173" fontId="3" fillId="0" borderId="23" xfId="0" applyNumberFormat="1" applyFont="1" applyBorder="1" applyAlignment="1">
      <alignment horizontal="right" vertical="center"/>
    </xf>
    <xf numFmtId="173" fontId="3" fillId="3" borderId="23" xfId="0" applyNumberFormat="1" applyFont="1" applyFill="1" applyBorder="1" applyAlignment="1">
      <alignment horizontal="right" vertical="center"/>
    </xf>
    <xf numFmtId="173" fontId="3" fillId="0" borderId="24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27" xfId="0" applyFont="1" applyBorder="1" applyAlignment="1" applyProtection="1">
      <alignment horizontal="center" vertical="center"/>
      <protection locked="0"/>
    </xf>
    <xf numFmtId="0" fontId="17" fillId="5" borderId="28" xfId="17" applyFont="1" applyFill="1" applyBorder="1" applyAlignment="1" applyProtection="1">
      <alignment horizontal="center" vertical="center" wrapText="1"/>
      <protection hidden="1" locked="0"/>
    </xf>
    <xf numFmtId="0" fontId="17" fillId="5" borderId="29" xfId="17" applyFont="1" applyFill="1" applyBorder="1" applyAlignment="1" applyProtection="1">
      <alignment horizontal="center" vertical="center" wrapText="1"/>
      <protection hidden="1" locked="0"/>
    </xf>
    <xf numFmtId="0" fontId="21" fillId="2" borderId="0" xfId="17" applyFont="1" applyFill="1" applyAlignment="1" applyProtection="1">
      <alignment horizontal="right" vertical="center"/>
      <protection locked="0"/>
    </xf>
    <xf numFmtId="0" fontId="6" fillId="2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32</xdr:row>
      <xdr:rowOff>66675</xdr:rowOff>
    </xdr:from>
    <xdr:to>
      <xdr:col>7</xdr:col>
      <xdr:colOff>504825</xdr:colOff>
      <xdr:row>45</xdr:row>
      <xdr:rowOff>47625</xdr:rowOff>
    </xdr:to>
    <xdr:grpSp>
      <xdr:nvGrpSpPr>
        <xdr:cNvPr id="1" name="Group 19"/>
        <xdr:cNvGrpSpPr>
          <a:grpSpLocks/>
        </xdr:cNvGrpSpPr>
      </xdr:nvGrpSpPr>
      <xdr:grpSpPr>
        <a:xfrm>
          <a:off x="1724025" y="7000875"/>
          <a:ext cx="4181475" cy="2143125"/>
          <a:chOff x="185" y="795"/>
          <a:chExt cx="469" cy="219"/>
        </a:xfrm>
        <a:solidFill>
          <a:srgbClr val="FFFFFF"/>
        </a:solidFill>
      </xdr:grpSpPr>
      <xdr:grpSp>
        <xdr:nvGrpSpPr>
          <xdr:cNvPr id="2" name="Group 15"/>
          <xdr:cNvGrpSpPr>
            <a:grpSpLocks/>
          </xdr:cNvGrpSpPr>
        </xdr:nvGrpSpPr>
        <xdr:grpSpPr>
          <a:xfrm>
            <a:off x="189" y="795"/>
            <a:ext cx="465" cy="202"/>
            <a:chOff x="189" y="795"/>
            <a:chExt cx="465" cy="202"/>
          </a:xfrm>
          <a:solidFill>
            <a:srgbClr val="FFFFFF"/>
          </a:solidFill>
        </xdr:grpSpPr>
        <xdr:grpSp>
          <xdr:nvGrpSpPr>
            <xdr:cNvPr id="3" name="Group 11"/>
            <xdr:cNvGrpSpPr>
              <a:grpSpLocks/>
            </xdr:cNvGrpSpPr>
          </xdr:nvGrpSpPr>
          <xdr:grpSpPr>
            <a:xfrm>
              <a:off x="214" y="820"/>
              <a:ext cx="410" cy="151"/>
              <a:chOff x="209" y="931"/>
              <a:chExt cx="410" cy="151"/>
            </a:xfrm>
            <a:solidFill>
              <a:srgbClr val="FFFFFF"/>
            </a:solidFill>
          </xdr:grpSpPr>
          <xdr:grpSp>
            <xdr:nvGrpSpPr>
              <xdr:cNvPr id="4" name="Group 10"/>
              <xdr:cNvGrpSpPr>
                <a:grpSpLocks/>
              </xdr:cNvGrpSpPr>
            </xdr:nvGrpSpPr>
            <xdr:grpSpPr>
              <a:xfrm>
                <a:off x="209" y="931"/>
                <a:ext cx="410" cy="151"/>
                <a:chOff x="233" y="837"/>
                <a:chExt cx="410" cy="151"/>
              </a:xfrm>
              <a:solidFill>
                <a:srgbClr val="FFFFFF"/>
              </a:solidFill>
            </xdr:grpSpPr>
            <xdr:grpSp>
              <xdr:nvGrpSpPr>
                <xdr:cNvPr id="5" name="Group 7"/>
                <xdr:cNvGrpSpPr>
                  <a:grpSpLocks/>
                </xdr:cNvGrpSpPr>
              </xdr:nvGrpSpPr>
              <xdr:grpSpPr>
                <a:xfrm>
                  <a:off x="233" y="837"/>
                  <a:ext cx="410" cy="151"/>
                  <a:chOff x="233" y="837"/>
                  <a:chExt cx="410" cy="151"/>
                </a:xfrm>
                <a:solidFill>
                  <a:srgbClr val="FFFFFF"/>
                </a:solidFill>
              </xdr:grpSpPr>
              <xdr:grpSp>
                <xdr:nvGrpSpPr>
                  <xdr:cNvPr id="6" name="Group 5"/>
                  <xdr:cNvGrpSpPr>
                    <a:grpSpLocks/>
                  </xdr:cNvGrpSpPr>
                </xdr:nvGrpSpPr>
                <xdr:grpSpPr>
                  <a:xfrm>
                    <a:off x="233" y="837"/>
                    <a:ext cx="410" cy="151"/>
                    <a:chOff x="233" y="837"/>
                    <a:chExt cx="410" cy="151"/>
                  </a:xfrm>
                  <a:solidFill>
                    <a:srgbClr val="FFFFFF"/>
                  </a:solidFill>
                </xdr:grpSpPr>
                <xdr:sp>
                  <xdr:nvSpPr>
                    <xdr:cNvPr id="7" name="AutoShape 1"/>
                    <xdr:cNvSpPr>
                      <a:spLocks/>
                    </xdr:cNvSpPr>
                  </xdr:nvSpPr>
                  <xdr:spPr>
                    <a:xfrm>
                      <a:off x="234" y="837"/>
                      <a:ext cx="409" cy="151"/>
                    </a:xfrm>
                    <a:prstGeom prst="rtTriangl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8" name="Arc 2"/>
                    <xdr:cNvSpPr>
                      <a:spLocks/>
                    </xdr:cNvSpPr>
                  </xdr:nvSpPr>
                  <xdr:spPr>
                    <a:xfrm flipH="1">
                      <a:off x="469" y="929"/>
                      <a:ext cx="16" cy="58"/>
                    </a:xfrm>
                    <a:prstGeom prst="arc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9" name="Arc 3"/>
                    <xdr:cNvSpPr>
                      <a:spLocks/>
                    </xdr:cNvSpPr>
                  </xdr:nvSpPr>
                  <xdr:spPr>
                    <a:xfrm>
                      <a:off x="234" y="942"/>
                      <a:ext cx="57" cy="46"/>
                    </a:xfrm>
                    <a:prstGeom prst="arc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0" name="Arc 4"/>
                    <xdr:cNvSpPr>
                      <a:spLocks/>
                    </xdr:cNvSpPr>
                  </xdr:nvSpPr>
                  <xdr:spPr>
                    <a:xfrm flipV="1">
                      <a:off x="233" y="858"/>
                      <a:ext cx="74" cy="48"/>
                    </a:xfrm>
                    <a:prstGeom prst="arc">
                      <a:avLst>
                        <a:gd name="adj" fmla="val -1854324"/>
                      </a:avLst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1" name="Oval 6"/>
                  <xdr:cNvSpPr>
                    <a:spLocks/>
                  </xdr:cNvSpPr>
                </xdr:nvSpPr>
                <xdr:spPr>
                  <a:xfrm>
                    <a:off x="254" y="965"/>
                    <a:ext cx="11" cy="8"/>
                  </a:xfrm>
                  <a:prstGeom prst="ellipse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2" name="TextBox 9"/>
                <xdr:cNvSpPr txBox="1">
                  <a:spLocks noChangeArrowheads="1"/>
                </xdr:cNvSpPr>
              </xdr:nvSpPr>
              <xdr:spPr>
                <a:xfrm>
                  <a:off x="247" y="855"/>
                  <a:ext cx="28" cy="3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2000" b="0" i="0" u="none" baseline="0"/>
                    <a:t>b</a:t>
                  </a:r>
                </a:p>
              </xdr:txBody>
            </xdr:sp>
          </xdr:grpSp>
          <xdr:sp>
            <xdr:nvSpPr>
              <xdr:cNvPr id="13" name="TextBox 8"/>
              <xdr:cNvSpPr txBox="1">
                <a:spLocks noChangeArrowheads="1"/>
              </xdr:cNvSpPr>
            </xdr:nvSpPr>
            <xdr:spPr>
              <a:xfrm>
                <a:off x="458" y="1034"/>
                <a:ext cx="30" cy="3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2000" b="0" i="0" u="none" baseline="0"/>
                  <a:t>a</a:t>
                </a:r>
              </a:p>
            </xdr:txBody>
          </xdr:sp>
        </xdr:grpSp>
        <xdr:sp>
          <xdr:nvSpPr>
            <xdr:cNvPr id="14" name="TextBox 12"/>
            <xdr:cNvSpPr txBox="1">
              <a:spLocks noChangeArrowheads="1"/>
            </xdr:cNvSpPr>
          </xdr:nvSpPr>
          <xdr:spPr>
            <a:xfrm>
              <a:off x="627" y="966"/>
              <a:ext cx="27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1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sp>
          <xdr:nvSpPr>
            <xdr:cNvPr id="15" name="TextBox 13"/>
            <xdr:cNvSpPr txBox="1">
              <a:spLocks noChangeArrowheads="1"/>
            </xdr:cNvSpPr>
          </xdr:nvSpPr>
          <xdr:spPr>
            <a:xfrm>
              <a:off x="189" y="967"/>
              <a:ext cx="27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1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  <xdr:sp>
          <xdr:nvSpPr>
            <xdr:cNvPr id="16" name="TextBox 14"/>
            <xdr:cNvSpPr txBox="1">
              <a:spLocks noChangeArrowheads="1"/>
            </xdr:cNvSpPr>
          </xdr:nvSpPr>
          <xdr:spPr>
            <a:xfrm>
              <a:off x="189" y="795"/>
              <a:ext cx="27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1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</xdr:grpSp>
      <xdr:sp>
        <xdr:nvSpPr>
          <xdr:cNvPr id="17" name="TextBox 16"/>
          <xdr:cNvSpPr txBox="1">
            <a:spLocks noChangeArrowheads="1"/>
          </xdr:cNvSpPr>
        </xdr:nvSpPr>
        <xdr:spPr>
          <a:xfrm>
            <a:off x="368" y="980"/>
            <a:ext cx="2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8" name="TextBox 17"/>
          <xdr:cNvSpPr txBox="1">
            <a:spLocks noChangeArrowheads="1"/>
          </xdr:cNvSpPr>
        </xdr:nvSpPr>
        <xdr:spPr>
          <a:xfrm>
            <a:off x="379" y="845"/>
            <a:ext cx="26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9" name="TextBox 18"/>
          <xdr:cNvSpPr txBox="1">
            <a:spLocks noChangeArrowheads="1"/>
          </xdr:cNvSpPr>
        </xdr:nvSpPr>
        <xdr:spPr>
          <a:xfrm>
            <a:off x="185" y="876"/>
            <a:ext cx="2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32</xdr:row>
      <xdr:rowOff>66675</xdr:rowOff>
    </xdr:from>
    <xdr:to>
      <xdr:col>7</xdr:col>
      <xdr:colOff>514350</xdr:colOff>
      <xdr:row>45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1714500" y="7000875"/>
          <a:ext cx="4200525" cy="2152650"/>
          <a:chOff x="184" y="795"/>
          <a:chExt cx="471" cy="22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86" y="795"/>
            <a:ext cx="469" cy="202"/>
            <a:chOff x="186" y="795"/>
            <a:chExt cx="469" cy="202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212" y="820"/>
              <a:ext cx="412" cy="151"/>
              <a:chOff x="207" y="931"/>
              <a:chExt cx="412" cy="151"/>
            </a:xfrm>
            <a:solidFill>
              <a:srgbClr val="FFFFFF"/>
            </a:solidFill>
          </xdr:grpSpPr>
          <xdr:grpSp>
            <xdr:nvGrpSpPr>
              <xdr:cNvPr id="4" name="Group 4"/>
              <xdr:cNvGrpSpPr>
                <a:grpSpLocks/>
              </xdr:cNvGrpSpPr>
            </xdr:nvGrpSpPr>
            <xdr:grpSpPr>
              <a:xfrm>
                <a:off x="207" y="931"/>
                <a:ext cx="412" cy="151"/>
                <a:chOff x="231" y="837"/>
                <a:chExt cx="412" cy="151"/>
              </a:xfrm>
              <a:solidFill>
                <a:srgbClr val="FFFFFF"/>
              </a:solidFill>
            </xdr:grpSpPr>
            <xdr:grpSp>
              <xdr:nvGrpSpPr>
                <xdr:cNvPr id="5" name="Group 5"/>
                <xdr:cNvGrpSpPr>
                  <a:grpSpLocks/>
                </xdr:cNvGrpSpPr>
              </xdr:nvGrpSpPr>
              <xdr:grpSpPr>
                <a:xfrm>
                  <a:off x="233" y="837"/>
                  <a:ext cx="410" cy="151"/>
                  <a:chOff x="233" y="837"/>
                  <a:chExt cx="410" cy="151"/>
                </a:xfrm>
                <a:solidFill>
                  <a:srgbClr val="FFFFFF"/>
                </a:solidFill>
              </xdr:grpSpPr>
              <xdr:grpSp>
                <xdr:nvGrpSpPr>
                  <xdr:cNvPr id="6" name="Group 6"/>
                  <xdr:cNvGrpSpPr>
                    <a:grpSpLocks/>
                  </xdr:cNvGrpSpPr>
                </xdr:nvGrpSpPr>
                <xdr:grpSpPr>
                  <a:xfrm>
                    <a:off x="233" y="837"/>
                    <a:ext cx="410" cy="151"/>
                    <a:chOff x="233" y="837"/>
                    <a:chExt cx="410" cy="151"/>
                  </a:xfrm>
                  <a:solidFill>
                    <a:srgbClr val="FFFFFF"/>
                  </a:solidFill>
                </xdr:grpSpPr>
                <xdr:sp>
                  <xdr:nvSpPr>
                    <xdr:cNvPr id="7" name="AutoShape 7"/>
                    <xdr:cNvSpPr>
                      <a:spLocks/>
                    </xdr:cNvSpPr>
                  </xdr:nvSpPr>
                  <xdr:spPr>
                    <a:xfrm>
                      <a:off x="234" y="837"/>
                      <a:ext cx="409" cy="151"/>
                    </a:xfrm>
                    <a:prstGeom prst="rtTriangl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8" name="Arc 8"/>
                    <xdr:cNvSpPr>
                      <a:spLocks/>
                    </xdr:cNvSpPr>
                  </xdr:nvSpPr>
                  <xdr:spPr>
                    <a:xfrm flipH="1">
                      <a:off x="469" y="929"/>
                      <a:ext cx="16" cy="58"/>
                    </a:xfrm>
                    <a:prstGeom prst="arc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9" name="Arc 9"/>
                    <xdr:cNvSpPr>
                      <a:spLocks/>
                    </xdr:cNvSpPr>
                  </xdr:nvSpPr>
                  <xdr:spPr>
                    <a:xfrm>
                      <a:off x="234" y="942"/>
                      <a:ext cx="57" cy="46"/>
                    </a:xfrm>
                    <a:prstGeom prst="arc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0" name="Arc 10"/>
                    <xdr:cNvSpPr>
                      <a:spLocks/>
                    </xdr:cNvSpPr>
                  </xdr:nvSpPr>
                  <xdr:spPr>
                    <a:xfrm flipV="1">
                      <a:off x="233" y="858"/>
                      <a:ext cx="74" cy="48"/>
                    </a:xfrm>
                    <a:prstGeom prst="arc">
                      <a:avLst>
                        <a:gd name="adj" fmla="val -1854324"/>
                      </a:avLst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1" name="Oval 11"/>
                  <xdr:cNvSpPr>
                    <a:spLocks/>
                  </xdr:cNvSpPr>
                </xdr:nvSpPr>
                <xdr:spPr>
                  <a:xfrm>
                    <a:off x="254" y="965"/>
                    <a:ext cx="11" cy="8"/>
                  </a:xfrm>
                  <a:prstGeom prst="ellipse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2" name="TextBox 12"/>
                <xdr:cNvSpPr txBox="1">
                  <a:spLocks noChangeArrowheads="1"/>
                </xdr:cNvSpPr>
              </xdr:nvSpPr>
              <xdr:spPr>
                <a:xfrm>
                  <a:off x="231" y="857"/>
                  <a:ext cx="28" cy="3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2000" b="0" i="0" u="none" baseline="0"/>
                    <a:t>b</a:t>
                  </a:r>
                </a:p>
              </xdr:txBody>
            </xdr:sp>
          </xdr:grpSp>
          <xdr:sp>
            <xdr:nvSpPr>
              <xdr:cNvPr id="13" name="TextBox 13"/>
              <xdr:cNvSpPr txBox="1">
                <a:spLocks noChangeArrowheads="1"/>
              </xdr:cNvSpPr>
            </xdr:nvSpPr>
            <xdr:spPr>
              <a:xfrm>
                <a:off x="457" y="1035"/>
                <a:ext cx="30" cy="3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2000" b="0" i="0" u="none" baseline="0"/>
                  <a:t>a</a:t>
                </a:r>
              </a:p>
            </xdr:txBody>
          </xdr:sp>
        </xdr:grpSp>
        <xdr:sp>
          <xdr:nvSpPr>
            <xdr:cNvPr id="14" name="TextBox 14"/>
            <xdr:cNvSpPr txBox="1">
              <a:spLocks noChangeArrowheads="1"/>
            </xdr:cNvSpPr>
          </xdr:nvSpPr>
          <xdr:spPr>
            <a:xfrm>
              <a:off x="628" y="967"/>
              <a:ext cx="27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1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sp>
          <xdr:nvSpPr>
            <xdr:cNvPr id="15" name="TextBox 15"/>
            <xdr:cNvSpPr txBox="1">
              <a:spLocks noChangeArrowheads="1"/>
            </xdr:cNvSpPr>
          </xdr:nvSpPr>
          <xdr:spPr>
            <a:xfrm>
              <a:off x="187" y="967"/>
              <a:ext cx="27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1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  <xdr:sp>
          <xdr:nvSpPr>
            <xdr:cNvPr id="16" name="TextBox 16"/>
            <xdr:cNvSpPr txBox="1">
              <a:spLocks noChangeArrowheads="1"/>
            </xdr:cNvSpPr>
          </xdr:nvSpPr>
          <xdr:spPr>
            <a:xfrm>
              <a:off x="186" y="795"/>
              <a:ext cx="27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1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</xdr:grpSp>
      <xdr:sp>
        <xdr:nvSpPr>
          <xdr:cNvPr id="17" name="TextBox 17"/>
          <xdr:cNvSpPr txBox="1">
            <a:spLocks noChangeArrowheads="1"/>
          </xdr:cNvSpPr>
        </xdr:nvSpPr>
        <xdr:spPr>
          <a:xfrm>
            <a:off x="368" y="981"/>
            <a:ext cx="2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379" y="845"/>
            <a:ext cx="26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184" y="876"/>
            <a:ext cx="2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ika.tomkova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3"/>
  <sheetViews>
    <sheetView showGridLines="0" tabSelected="1" workbookViewId="0" topLeftCell="A1">
      <selection activeCell="B15" sqref="B15"/>
    </sheetView>
  </sheetViews>
  <sheetFormatPr defaultColWidth="9.140625" defaultRowHeight="12.75"/>
  <cols>
    <col min="1" max="1" width="3.28125" style="0" customWidth="1"/>
    <col min="2" max="2" width="122.8515625" style="0" customWidth="1"/>
    <col min="3" max="3" width="3.28125" style="0" customWidth="1"/>
    <col min="4" max="4" width="122.7109375" style="0" bestFit="1" customWidth="1"/>
  </cols>
  <sheetData>
    <row r="1" spans="1:3" ht="30" customHeight="1">
      <c r="A1" s="75"/>
      <c r="B1" s="105" t="s">
        <v>57</v>
      </c>
      <c r="C1" s="75"/>
    </row>
    <row r="2" spans="1:3" ht="30" customHeight="1">
      <c r="A2" s="75"/>
      <c r="B2" s="34" t="s">
        <v>21</v>
      </c>
      <c r="C2" s="34"/>
    </row>
    <row r="3" spans="1:16" ht="30" customHeight="1">
      <c r="A3" s="75"/>
      <c r="B3" s="33" t="s">
        <v>17</v>
      </c>
      <c r="C3" s="33"/>
      <c r="D3" s="2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30" customHeight="1">
      <c r="A4" s="75"/>
      <c r="B4" s="33" t="s">
        <v>20</v>
      </c>
      <c r="C4" s="33"/>
      <c r="D4" s="2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30" customHeight="1">
      <c r="A5" s="75"/>
      <c r="B5" s="33" t="s">
        <v>13</v>
      </c>
      <c r="C5" s="33"/>
      <c r="D5" s="2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30" customHeight="1">
      <c r="A6" s="75"/>
      <c r="B6" s="33" t="s">
        <v>14</v>
      </c>
      <c r="C6" s="33"/>
      <c r="D6" s="21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30" customHeight="1">
      <c r="A7" s="75"/>
      <c r="B7" s="33" t="s">
        <v>15</v>
      </c>
      <c r="C7" s="33"/>
      <c r="D7" s="2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30" customHeight="1">
      <c r="A8" s="75"/>
      <c r="B8" s="33" t="s">
        <v>16</v>
      </c>
      <c r="C8" s="33"/>
      <c r="D8" s="21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0" customHeight="1">
      <c r="A9" s="75"/>
      <c r="B9" s="33" t="s">
        <v>18</v>
      </c>
      <c r="C9" s="33"/>
      <c r="D9" s="2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30" customHeight="1">
      <c r="A10" s="75"/>
      <c r="B10" s="33" t="s">
        <v>24</v>
      </c>
      <c r="C10" s="33"/>
      <c r="D10" s="21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30" customHeight="1">
      <c r="A11" s="75"/>
      <c r="B11" s="34" t="s">
        <v>11</v>
      </c>
      <c r="C11" s="34"/>
      <c r="D11" s="21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0" customHeight="1">
      <c r="A12" s="75"/>
      <c r="B12" s="33" t="s">
        <v>19</v>
      </c>
      <c r="C12" s="33"/>
      <c r="D12" s="21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30" customHeight="1">
      <c r="A13" s="75"/>
      <c r="B13" s="33" t="s">
        <v>23</v>
      </c>
      <c r="C13" s="33"/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0" customHeight="1">
      <c r="A14" s="75"/>
      <c r="B14" s="74" t="s">
        <v>22</v>
      </c>
      <c r="C14" s="74"/>
      <c r="D14" s="22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30" customHeight="1">
      <c r="A15" s="75"/>
      <c r="B15" s="104" t="s">
        <v>56</v>
      </c>
      <c r="C15" s="76"/>
      <c r="D15" s="2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30" customHeight="1">
      <c r="A16" s="75"/>
      <c r="B16" s="35"/>
      <c r="C16" s="35"/>
      <c r="D16" s="22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30" customHeight="1">
      <c r="A17" s="75"/>
      <c r="B17" s="75"/>
      <c r="C17" s="75"/>
      <c r="D17" s="22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30" customHeight="1">
      <c r="A18" s="75"/>
      <c r="B18" s="74"/>
      <c r="C18" s="74"/>
      <c r="D18" s="22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30" customHeight="1">
      <c r="A19" s="75"/>
      <c r="B19" s="73"/>
      <c r="C19" s="73"/>
      <c r="D19" s="2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2:16" ht="30" customHeight="1">
      <c r="B20" s="32"/>
      <c r="C20" s="32"/>
      <c r="D20" s="22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2:16" ht="30" customHeight="1">
      <c r="B21" s="32"/>
      <c r="C21" s="32"/>
      <c r="D21" s="22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4:16" ht="30" customHeight="1">
      <c r="D22" s="1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4:16" ht="15"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4:16" ht="15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4:16" ht="15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4:16" ht="15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4:16" ht="15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4:16" ht="1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4:16" ht="15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4:16" ht="15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4:16" ht="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4:16" ht="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4:16" ht="15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4:16" ht="15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4:16" ht="1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4:16" ht="1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4:16" ht="15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4:16" ht="15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4:16" ht="1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4:16" ht="15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4:16" ht="15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4:16" ht="15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4:16" ht="15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</sheetData>
  <sheetProtection password="EF19" sheet="1" objects="1" scenarios="1" selectLockedCells="1"/>
  <hyperlinks>
    <hyperlink ref="B15" r:id="rId1" display="erika.tomkova@gmail.com"/>
  </hyperlinks>
  <printOptions horizontalCentered="1" verticalCentered="1"/>
  <pageMargins left="0.63" right="0.38" top="0.54" bottom="0.55" header="0.4921259845" footer="0.492125984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L33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2"/>
    </sheetView>
  </sheetViews>
  <sheetFormatPr defaultColWidth="9.140625" defaultRowHeight="12.75"/>
  <cols>
    <col min="1" max="1" width="17.7109375" style="0" customWidth="1"/>
    <col min="2" max="6" width="10.7109375" style="0" customWidth="1"/>
    <col min="7" max="12" width="9.7109375" style="0" customWidth="1"/>
  </cols>
  <sheetData>
    <row r="1" spans="1:12" ht="12.75" customHeight="1">
      <c r="A1" s="96" t="str">
        <f>'pracovný list pre učiteľa'!A1:A2</f>
        <v>9. X</v>
      </c>
      <c r="B1" s="100"/>
      <c r="C1" s="98" t="s">
        <v>12</v>
      </c>
      <c r="D1" s="98"/>
      <c r="E1" s="98"/>
      <c r="F1" s="98"/>
      <c r="G1" s="98"/>
      <c r="H1" s="98"/>
      <c r="I1" s="98"/>
      <c r="J1" s="98"/>
      <c r="K1" s="98"/>
      <c r="L1" s="98"/>
    </row>
    <row r="2" spans="1:12" ht="13.5" customHeight="1" thickBot="1">
      <c r="A2" s="97"/>
      <c r="B2" s="100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9.5" customHeight="1" thickBot="1">
      <c r="A3" s="25" t="str">
        <f>'pracovný list pre učiteľa'!A3</f>
        <v>Meno žiaka</v>
      </c>
      <c r="B3" s="26" t="s">
        <v>0</v>
      </c>
      <c r="C3" s="27" t="s">
        <v>1</v>
      </c>
      <c r="D3" s="27" t="s">
        <v>2</v>
      </c>
      <c r="E3" s="28" t="s">
        <v>0</v>
      </c>
      <c r="F3" s="28" t="s">
        <v>1</v>
      </c>
      <c r="G3" s="29" t="s">
        <v>4</v>
      </c>
      <c r="H3" s="29" t="s">
        <v>5</v>
      </c>
      <c r="I3" s="29" t="s">
        <v>6</v>
      </c>
      <c r="J3" s="29" t="s">
        <v>7</v>
      </c>
      <c r="K3" s="29" t="s">
        <v>8</v>
      </c>
      <c r="L3" s="30" t="s">
        <v>9</v>
      </c>
    </row>
    <row r="4" spans="1:12" ht="17.25" customHeight="1">
      <c r="A4" s="94" t="str">
        <f>'pracovný list pre učiteľa'!A4</f>
        <v>Augustín Peter</v>
      </c>
      <c r="B4" s="77">
        <f>'pracovný list pre učiteľa'!B4</f>
        <v>6</v>
      </c>
      <c r="C4" s="23"/>
      <c r="D4" s="23"/>
      <c r="E4" s="79">
        <f>'pracovný list pre učiteľa'!E4</f>
        <v>4340</v>
      </c>
      <c r="F4" s="24"/>
      <c r="G4" s="64"/>
      <c r="H4" s="64"/>
      <c r="I4" s="64"/>
      <c r="J4" s="64"/>
      <c r="K4" s="64"/>
      <c r="L4" s="65"/>
    </row>
    <row r="5" spans="1:12" ht="17.25" customHeight="1">
      <c r="A5" s="20" t="str">
        <f>'pracovný list pre učiteľa'!A5</f>
        <v>žiak2</v>
      </c>
      <c r="B5" s="7"/>
      <c r="C5" s="78">
        <f>'pracovný list pre učiteľa'!C5</f>
        <v>12</v>
      </c>
      <c r="D5" s="9"/>
      <c r="E5" s="10"/>
      <c r="F5" s="4">
        <f>'pracovný list pre učiteľa'!F5</f>
        <v>3655</v>
      </c>
      <c r="G5" s="55"/>
      <c r="H5" s="55"/>
      <c r="I5" s="55"/>
      <c r="J5" s="55"/>
      <c r="K5" s="55"/>
      <c r="L5" s="56"/>
    </row>
    <row r="6" spans="1:12" ht="17.25" customHeight="1">
      <c r="A6" s="95" t="str">
        <f>'pracovný list pre učiteľa'!A6</f>
        <v>žiak3</v>
      </c>
      <c r="B6" s="11"/>
      <c r="C6" s="1"/>
      <c r="D6" s="8">
        <f>'pracovný list pre učiteľa'!D6</f>
        <v>10</v>
      </c>
      <c r="E6" s="12"/>
      <c r="F6" s="12"/>
      <c r="G6" s="66">
        <f>'pracovný list pre učiteľa'!G6</f>
        <v>0.9</v>
      </c>
      <c r="H6" s="58"/>
      <c r="I6" s="58"/>
      <c r="J6" s="58"/>
      <c r="K6" s="58"/>
      <c r="L6" s="59"/>
    </row>
    <row r="7" spans="1:12" ht="17.25" customHeight="1">
      <c r="A7" s="20" t="str">
        <f>'pracovný list pre učiteľa'!A7</f>
        <v>žiak4</v>
      </c>
      <c r="B7" s="3">
        <f>'pracovný list pre učiteľa'!B7</f>
        <v>5</v>
      </c>
      <c r="C7" s="9"/>
      <c r="D7" s="9"/>
      <c r="E7" s="10"/>
      <c r="F7" s="10"/>
      <c r="G7" s="67"/>
      <c r="H7" s="67"/>
      <c r="I7" s="66">
        <f>'pracovný list pre učiteľa'!I7</f>
        <v>0.6</v>
      </c>
      <c r="J7" s="67"/>
      <c r="K7" s="67"/>
      <c r="L7" s="68"/>
    </row>
    <row r="8" spans="1:12" ht="17.25" customHeight="1">
      <c r="A8" s="95" t="str">
        <f>'pracovný list pre učiteľa'!A8</f>
        <v>žiak5</v>
      </c>
      <c r="B8" s="11"/>
      <c r="C8" s="8">
        <f>'pracovný list pre učiteľa'!C8</f>
        <v>8.7</v>
      </c>
      <c r="D8" s="1"/>
      <c r="E8" s="4">
        <f>'pracovný list pre učiteľa'!E8</f>
        <v>6040</v>
      </c>
      <c r="F8" s="12"/>
      <c r="G8" s="58"/>
      <c r="H8" s="58"/>
      <c r="I8" s="58"/>
      <c r="J8" s="58"/>
      <c r="K8" s="58"/>
      <c r="L8" s="59"/>
    </row>
    <row r="9" spans="1:12" ht="17.25" customHeight="1">
      <c r="A9" s="20" t="str">
        <f>'pracovný list pre učiteľa'!A9</f>
        <v>žiak6</v>
      </c>
      <c r="B9" s="7"/>
      <c r="C9" s="9"/>
      <c r="D9" s="8">
        <f>'pracovný list pre učiteľa'!D9</f>
        <v>13</v>
      </c>
      <c r="E9" s="10"/>
      <c r="F9" s="10"/>
      <c r="G9" s="66">
        <f>'pracovný list pre učiteľa'!G9</f>
        <v>0.8</v>
      </c>
      <c r="H9" s="67"/>
      <c r="I9" s="67"/>
      <c r="J9" s="67"/>
      <c r="K9" s="67"/>
      <c r="L9" s="68"/>
    </row>
    <row r="10" spans="1:12" ht="17.25" customHeight="1">
      <c r="A10" s="95" t="str">
        <f>'pracovný list pre učiteľa'!A10</f>
        <v>žiak7</v>
      </c>
      <c r="B10" s="3">
        <f>'pracovný list pre učiteľa'!B10</f>
        <v>15</v>
      </c>
      <c r="C10" s="1"/>
      <c r="D10" s="1"/>
      <c r="E10" s="4">
        <f>'pracovný list pre učiteľa'!E10</f>
        <v>5800</v>
      </c>
      <c r="F10" s="12"/>
      <c r="G10" s="58"/>
      <c r="H10" s="58"/>
      <c r="I10" s="58"/>
      <c r="J10" s="58"/>
      <c r="K10" s="58"/>
      <c r="L10" s="59"/>
    </row>
    <row r="11" spans="1:12" ht="17.25" customHeight="1">
      <c r="A11" s="20" t="str">
        <f>'pracovný list pre učiteľa'!A11</f>
        <v>žiak8</v>
      </c>
      <c r="B11" s="7"/>
      <c r="C11" s="9"/>
      <c r="D11" s="8">
        <f>'pracovný list pre učiteľa'!D11</f>
        <v>5</v>
      </c>
      <c r="E11" s="10"/>
      <c r="F11" s="10"/>
      <c r="G11" s="67"/>
      <c r="H11" s="67"/>
      <c r="I11" s="67"/>
      <c r="J11" s="66">
        <f>'pracovný list pre učiteľa'!J11</f>
        <v>0.4</v>
      </c>
      <c r="K11" s="67"/>
      <c r="L11" s="68"/>
    </row>
    <row r="12" spans="1:12" ht="17.25" customHeight="1">
      <c r="A12" s="95" t="str">
        <f>'pracovný list pre učiteľa'!A12</f>
        <v>žiak9</v>
      </c>
      <c r="B12" s="11"/>
      <c r="C12" s="8">
        <f>'pracovný list pre učiteľa'!C12</f>
        <v>7.4</v>
      </c>
      <c r="D12" s="1"/>
      <c r="E12" s="12"/>
      <c r="F12" s="12"/>
      <c r="G12" s="58"/>
      <c r="H12" s="66">
        <f>'pracovný list pre učiteľa'!H12</f>
        <v>0.8</v>
      </c>
      <c r="I12" s="58"/>
      <c r="J12" s="58"/>
      <c r="K12" s="58"/>
      <c r="L12" s="59"/>
    </row>
    <row r="13" spans="1:12" ht="17.25" customHeight="1">
      <c r="A13" s="20" t="str">
        <f>'pracovný list pre učiteľa'!A13</f>
        <v>žiak10</v>
      </c>
      <c r="B13" s="7"/>
      <c r="C13" s="9"/>
      <c r="D13" s="8">
        <f>'pracovný list pre učiteľa'!D13</f>
        <v>13.5</v>
      </c>
      <c r="E13" s="10"/>
      <c r="F13" s="10"/>
      <c r="G13" s="67"/>
      <c r="H13" s="67"/>
      <c r="I13" s="67"/>
      <c r="J13" s="67"/>
      <c r="K13" s="67"/>
      <c r="L13" s="69">
        <f>'pracovný list pre učiteľa'!L13</f>
        <v>1.5</v>
      </c>
    </row>
    <row r="14" spans="1:12" ht="17.25" customHeight="1">
      <c r="A14" s="95" t="str">
        <f>'pracovný list pre učiteľa'!A14</f>
        <v>žiak11</v>
      </c>
      <c r="B14" s="11"/>
      <c r="C14" s="8">
        <f>'pracovný list pre učiteľa'!C14</f>
        <v>12</v>
      </c>
      <c r="D14" s="1"/>
      <c r="E14" s="4">
        <f>'pracovný list pre učiteľa'!E14</f>
        <v>5620</v>
      </c>
      <c r="F14" s="12"/>
      <c r="G14" s="58"/>
      <c r="H14" s="58"/>
      <c r="I14" s="58"/>
      <c r="J14" s="58"/>
      <c r="K14" s="58"/>
      <c r="L14" s="59"/>
    </row>
    <row r="15" spans="1:12" ht="17.25" customHeight="1">
      <c r="A15" s="20" t="str">
        <f>'pracovný list pre učiteľa'!A15</f>
        <v>žiak12</v>
      </c>
      <c r="B15" s="3">
        <f>'pracovný list pre učiteľa'!B15</f>
        <v>5.8</v>
      </c>
      <c r="C15" s="9"/>
      <c r="D15" s="9"/>
      <c r="E15" s="10"/>
      <c r="F15" s="10"/>
      <c r="G15" s="67"/>
      <c r="H15" s="66">
        <f>'pracovný list pre učiteľa'!H15</f>
        <v>0.687</v>
      </c>
      <c r="I15" s="67"/>
      <c r="J15" s="67"/>
      <c r="K15" s="67"/>
      <c r="L15" s="68"/>
    </row>
    <row r="16" spans="1:12" ht="17.25" customHeight="1">
      <c r="A16" s="95" t="str">
        <f>'pracovný list pre učiteľa'!A16</f>
        <v>žiak13</v>
      </c>
      <c r="B16" s="11"/>
      <c r="C16" s="8">
        <f>'pracovný list pre učiteľa'!C16</f>
        <v>5.6</v>
      </c>
      <c r="D16" s="1"/>
      <c r="E16" s="12"/>
      <c r="F16" s="4">
        <f>'pracovný list pre učiteľa'!F16</f>
        <v>5620</v>
      </c>
      <c r="G16" s="58"/>
      <c r="H16" s="58"/>
      <c r="I16" s="58"/>
      <c r="J16" s="58"/>
      <c r="K16" s="58"/>
      <c r="L16" s="59"/>
    </row>
    <row r="17" spans="1:12" ht="17.25" customHeight="1">
      <c r="A17" s="20" t="str">
        <f>'pracovný list pre učiteľa'!A17</f>
        <v>žiak14</v>
      </c>
      <c r="B17" s="7"/>
      <c r="C17" s="9"/>
      <c r="D17" s="8">
        <f>'pracovný list pre učiteľa'!D17</f>
        <v>6.5</v>
      </c>
      <c r="E17" s="10"/>
      <c r="F17" s="10"/>
      <c r="G17" s="67"/>
      <c r="H17" s="67"/>
      <c r="I17" s="66">
        <f>'pracovný list pre učiteľa'!I17</f>
        <v>0.35</v>
      </c>
      <c r="J17" s="67"/>
      <c r="K17" s="67"/>
      <c r="L17" s="68"/>
    </row>
    <row r="18" spans="1:12" ht="17.25" customHeight="1">
      <c r="A18" s="95" t="str">
        <f>'pracovný list pre učiteľa'!A18</f>
        <v>žiak15</v>
      </c>
      <c r="B18" s="11"/>
      <c r="C18" s="8">
        <f>'pracovný list pre učiteľa'!C18</f>
        <v>6.5</v>
      </c>
      <c r="D18" s="1"/>
      <c r="E18" s="4">
        <f>'pracovný list pre učiteľa'!E18</f>
        <v>4430</v>
      </c>
      <c r="F18" s="12"/>
      <c r="G18" s="58"/>
      <c r="H18" s="58"/>
      <c r="I18" s="58"/>
      <c r="J18" s="58"/>
      <c r="K18" s="58"/>
      <c r="L18" s="59"/>
    </row>
    <row r="19" spans="1:12" ht="17.25" customHeight="1">
      <c r="A19" s="20" t="str">
        <f>'pracovný list pre učiteľa'!A19</f>
        <v>žiak16</v>
      </c>
      <c r="B19" s="7"/>
      <c r="C19" s="9"/>
      <c r="D19" s="8">
        <f>'pracovný list pre učiteľa'!D19</f>
        <v>8.5</v>
      </c>
      <c r="E19" s="10"/>
      <c r="F19" s="10"/>
      <c r="G19" s="67"/>
      <c r="H19" s="67"/>
      <c r="I19" s="67"/>
      <c r="J19" s="67"/>
      <c r="K19" s="66">
        <f>'pracovný list pre učiteľa'!K19</f>
        <v>3.2</v>
      </c>
      <c r="L19" s="68"/>
    </row>
    <row r="20" spans="1:12" ht="17.25" customHeight="1">
      <c r="A20" s="95" t="str">
        <f>'pracovný list pre učiteľa'!A20</f>
        <v>žiak17</v>
      </c>
      <c r="B20" s="15">
        <f>'pracovný list pre učiteľa'!B20</f>
        <v>4.5</v>
      </c>
      <c r="C20" s="1"/>
      <c r="D20" s="1"/>
      <c r="E20" s="18">
        <f>'pracovný list pre učiteľa'!E20</f>
        <v>4820</v>
      </c>
      <c r="F20" s="5"/>
      <c r="G20" s="58"/>
      <c r="H20" s="58"/>
      <c r="I20" s="58"/>
      <c r="J20" s="58"/>
      <c r="K20" s="58"/>
      <c r="L20" s="59"/>
    </row>
    <row r="21" spans="1:12" ht="17.25" customHeight="1">
      <c r="A21" s="20" t="str">
        <f>'pracovný list pre učiteľa'!A21</f>
        <v>žiak18</v>
      </c>
      <c r="B21" s="7"/>
      <c r="C21" s="9"/>
      <c r="D21" s="8">
        <f>'pracovný list pre učiteľa'!D21</f>
        <v>7.5</v>
      </c>
      <c r="E21" s="10"/>
      <c r="F21" s="10"/>
      <c r="G21" s="67"/>
      <c r="H21" s="67"/>
      <c r="I21" s="66">
        <f>'pracovný list pre učiteľa'!I21</f>
        <v>0.2</v>
      </c>
      <c r="J21" s="67"/>
      <c r="K21" s="67"/>
      <c r="L21" s="68"/>
    </row>
    <row r="22" spans="1:12" ht="17.25" customHeight="1">
      <c r="A22" s="95" t="str">
        <f>'pracovný list pre učiteľa'!A22</f>
        <v>žiak19</v>
      </c>
      <c r="B22" s="11"/>
      <c r="C22" s="8">
        <f>'pracovný list pre učiteľa'!C22</f>
        <v>8.5</v>
      </c>
      <c r="D22" s="1"/>
      <c r="E22" s="12"/>
      <c r="F22" s="12"/>
      <c r="G22" s="58"/>
      <c r="H22" s="66">
        <f>'pracovný list pre učiteľa'!H22</f>
        <v>0.2</v>
      </c>
      <c r="I22" s="58"/>
      <c r="J22" s="58"/>
      <c r="K22" s="58"/>
      <c r="L22" s="59"/>
    </row>
    <row r="23" spans="1:12" ht="17.25" customHeight="1">
      <c r="A23" s="20" t="str">
        <f>'pracovný list pre učiteľa'!A23</f>
        <v>žiak20</v>
      </c>
      <c r="B23" s="7"/>
      <c r="C23" s="17">
        <f>'pracovný list pre učiteľa'!C23</f>
        <v>5.6</v>
      </c>
      <c r="D23" s="9"/>
      <c r="E23" s="10"/>
      <c r="F23" s="18">
        <f>'pracovný list pre učiteľa'!F23</f>
        <v>5640</v>
      </c>
      <c r="G23" s="55"/>
      <c r="H23" s="55"/>
      <c r="I23" s="55"/>
      <c r="J23" s="55"/>
      <c r="K23" s="55"/>
      <c r="L23" s="56"/>
    </row>
    <row r="24" spans="1:12" ht="17.25" customHeight="1">
      <c r="A24" s="95" t="str">
        <f>'pracovný list pre učiteľa'!A24</f>
        <v>žiak21</v>
      </c>
      <c r="B24" s="15">
        <f>'pracovný list pre učiteľa'!B24</f>
        <v>8.6</v>
      </c>
      <c r="C24" s="1"/>
      <c r="D24" s="1"/>
      <c r="E24" s="18">
        <f>'pracovný list pre učiteľa'!E24</f>
        <v>3650</v>
      </c>
      <c r="F24" s="5"/>
      <c r="G24" s="58"/>
      <c r="H24" s="58"/>
      <c r="I24" s="58"/>
      <c r="J24" s="58"/>
      <c r="K24" s="58"/>
      <c r="L24" s="59"/>
    </row>
    <row r="25" spans="1:12" ht="17.25" customHeight="1">
      <c r="A25" s="20" t="str">
        <f>'pracovný list pre učiteľa'!A25</f>
        <v>žiak22</v>
      </c>
      <c r="B25" s="7"/>
      <c r="C25" s="9"/>
      <c r="D25" s="8">
        <f>'pracovný list pre učiteľa'!D25</f>
        <v>12.6</v>
      </c>
      <c r="E25" s="10"/>
      <c r="F25" s="10"/>
      <c r="G25" s="67"/>
      <c r="H25" s="67"/>
      <c r="I25" s="67"/>
      <c r="J25" s="67"/>
      <c r="K25" s="67"/>
      <c r="L25" s="69">
        <f>'pracovný list pre učiteľa'!L25</f>
        <v>1.5</v>
      </c>
    </row>
    <row r="26" spans="1:12" ht="17.25" customHeight="1">
      <c r="A26" s="95" t="str">
        <f>'pracovný list pre učiteľa'!A26</f>
        <v>žiak23</v>
      </c>
      <c r="B26" s="11"/>
      <c r="C26" s="8">
        <f>'pracovný list pre učiteľa'!C26</f>
        <v>14</v>
      </c>
      <c r="D26" s="1"/>
      <c r="E26" s="12"/>
      <c r="F26" s="12"/>
      <c r="G26" s="58"/>
      <c r="H26" s="66">
        <f>'pracovný list pre učiteľa'!H26</f>
        <v>0.88</v>
      </c>
      <c r="I26" s="58"/>
      <c r="J26" s="58"/>
      <c r="K26" s="58"/>
      <c r="L26" s="59"/>
    </row>
    <row r="27" spans="1:12" ht="17.25" customHeight="1">
      <c r="A27" s="20" t="str">
        <f>'pracovný list pre učiteľa'!A27</f>
        <v>žiak24</v>
      </c>
      <c r="B27" s="7"/>
      <c r="C27" s="17">
        <f>'pracovný list pre učiteľa'!C27</f>
        <v>6.7</v>
      </c>
      <c r="D27" s="9"/>
      <c r="E27" s="10"/>
      <c r="F27" s="18">
        <f>'pracovný list pre učiteľa'!F27</f>
        <v>6410</v>
      </c>
      <c r="G27" s="55"/>
      <c r="H27" s="55"/>
      <c r="I27" s="55"/>
      <c r="J27" s="55"/>
      <c r="K27" s="55"/>
      <c r="L27" s="56"/>
    </row>
    <row r="28" spans="1:12" ht="17.25" customHeight="1">
      <c r="A28" s="95" t="str">
        <f>'pracovný list pre učiteľa'!A28</f>
        <v>žiak25</v>
      </c>
      <c r="B28" s="15">
        <f>'pracovný list pre učiteľa'!B28</f>
        <v>5.3</v>
      </c>
      <c r="C28" s="1"/>
      <c r="D28" s="1"/>
      <c r="E28" s="18">
        <f>'pracovný list pre učiteľa'!E28</f>
        <v>5420</v>
      </c>
      <c r="F28" s="5"/>
      <c r="G28" s="58"/>
      <c r="H28" s="58"/>
      <c r="I28" s="58"/>
      <c r="J28" s="58"/>
      <c r="K28" s="58"/>
      <c r="L28" s="59"/>
    </row>
    <row r="29" spans="1:12" ht="17.25" customHeight="1">
      <c r="A29" s="87" t="str">
        <f>'pracovný list pre učiteľa'!A29</f>
        <v>žiak26</v>
      </c>
      <c r="B29" s="88"/>
      <c r="C29" s="89"/>
      <c r="D29" s="90">
        <f>'pracovný list pre učiteľa'!D29</f>
        <v>3.5</v>
      </c>
      <c r="E29" s="83"/>
      <c r="F29" s="83"/>
      <c r="G29" s="91"/>
      <c r="H29" s="91"/>
      <c r="I29" s="91"/>
      <c r="J29" s="92">
        <f>'pracovný list pre učiteľa'!J29</f>
        <v>0.6</v>
      </c>
      <c r="K29" s="91"/>
      <c r="L29" s="93"/>
    </row>
    <row r="30" spans="1:12" ht="17.25" customHeight="1">
      <c r="A30" s="95" t="str">
        <f>'pracovný list pre učiteľa'!A31</f>
        <v>žiak28</v>
      </c>
      <c r="B30" s="15">
        <f>'pracovný list pre učiteľa'!B30</f>
        <v>5.3</v>
      </c>
      <c r="C30" s="1"/>
      <c r="D30" s="1"/>
      <c r="E30" s="18">
        <f>'pracovný list pre učiteľa'!E30</f>
        <v>5420</v>
      </c>
      <c r="F30" s="5"/>
      <c r="G30" s="58"/>
      <c r="H30" s="58"/>
      <c r="I30" s="58"/>
      <c r="J30" s="58"/>
      <c r="K30" s="58"/>
      <c r="L30" s="59"/>
    </row>
    <row r="31" spans="1:12" ht="17.25" customHeight="1">
      <c r="A31" s="20" t="str">
        <f>'pracovný list pre učiteľa'!A30</f>
        <v>žiak27</v>
      </c>
      <c r="B31" s="7"/>
      <c r="C31" s="9"/>
      <c r="D31" s="8">
        <f>'pracovný list pre učiteľa'!D31</f>
        <v>12.6</v>
      </c>
      <c r="E31" s="10"/>
      <c r="F31" s="10"/>
      <c r="G31" s="67"/>
      <c r="H31" s="67"/>
      <c r="I31" s="67"/>
      <c r="J31" s="67"/>
      <c r="K31" s="67"/>
      <c r="L31" s="69">
        <f>'pracovný list pre učiteľa'!L31</f>
        <v>1.5</v>
      </c>
    </row>
    <row r="32" spans="1:12" ht="17.25" customHeight="1">
      <c r="A32" s="95" t="str">
        <f>'pracovný list pre učiteľa'!A32</f>
        <v>žiak29</v>
      </c>
      <c r="B32" s="11"/>
      <c r="C32" s="8">
        <f>'pracovný list pre učiteľa'!C32</f>
        <v>8.5</v>
      </c>
      <c r="D32" s="1"/>
      <c r="E32" s="12"/>
      <c r="F32" s="12"/>
      <c r="G32" s="58"/>
      <c r="H32" s="66">
        <f>'pracovný list pre učiteľa'!H32</f>
        <v>0.2</v>
      </c>
      <c r="I32" s="58"/>
      <c r="J32" s="58"/>
      <c r="K32" s="58"/>
      <c r="L32" s="59"/>
    </row>
    <row r="33" spans="1:12" ht="17.25" customHeight="1" thickBot="1">
      <c r="A33" s="2" t="str">
        <f>'pracovný list pre učiteľa'!A33</f>
        <v>Žiak Ivan</v>
      </c>
      <c r="B33" s="39"/>
      <c r="C33" s="36"/>
      <c r="D33" s="37">
        <f>'pracovný list pre učiteľa'!D33</f>
        <v>3.5</v>
      </c>
      <c r="E33" s="38"/>
      <c r="F33" s="38"/>
      <c r="G33" s="70"/>
      <c r="H33" s="70"/>
      <c r="I33" s="70"/>
      <c r="J33" s="71">
        <f>'pracovný list pre učiteľa'!J33</f>
        <v>0.6</v>
      </c>
      <c r="K33" s="70"/>
      <c r="L33" s="72"/>
    </row>
  </sheetData>
  <sheetProtection password="EF19" sheet="1" objects="1" scenarios="1" selectLockedCells="1"/>
  <protectedRanges>
    <protectedRange sqref="F4 F20 F24 F28 F30" name="Oblast1"/>
  </protectedRanges>
  <mergeCells count="3">
    <mergeCell ref="A1:A2"/>
    <mergeCell ref="C1:L2"/>
    <mergeCell ref="B1:B2"/>
  </mergeCells>
  <printOptions/>
  <pageMargins left="0.25" right="0.26" top="0.27" bottom="0.29" header="0.25" footer="0.2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3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" sqref="F5"/>
    </sheetView>
  </sheetViews>
  <sheetFormatPr defaultColWidth="9.140625" defaultRowHeight="12.75"/>
  <cols>
    <col min="1" max="1" width="17.7109375" style="0" customWidth="1"/>
    <col min="2" max="6" width="10.7109375" style="0" customWidth="1"/>
    <col min="7" max="12" width="9.7109375" style="0" customWidth="1"/>
    <col min="13" max="13" width="9.140625" style="43" customWidth="1"/>
    <col min="14" max="15" width="9.140625" style="44" customWidth="1"/>
  </cols>
  <sheetData>
    <row r="1" spans="1:12" ht="12.75" customHeight="1">
      <c r="A1" s="96" t="s">
        <v>25</v>
      </c>
      <c r="B1" s="102" t="s">
        <v>10</v>
      </c>
      <c r="C1" s="98" t="s">
        <v>12</v>
      </c>
      <c r="D1" s="98"/>
      <c r="E1" s="98"/>
      <c r="F1" s="98"/>
      <c r="G1" s="98"/>
      <c r="H1" s="98"/>
      <c r="I1" s="98"/>
      <c r="J1" s="98"/>
      <c r="K1" s="98"/>
      <c r="L1" s="98"/>
    </row>
    <row r="2" spans="1:12" ht="13.5" customHeight="1" thickBot="1">
      <c r="A2" s="101"/>
      <c r="B2" s="103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9.5" customHeight="1" thickBot="1">
      <c r="A3" s="25" t="s">
        <v>3</v>
      </c>
      <c r="B3" s="26" t="s">
        <v>0</v>
      </c>
      <c r="C3" s="27" t="s">
        <v>1</v>
      </c>
      <c r="D3" s="27" t="s">
        <v>2</v>
      </c>
      <c r="E3" s="28" t="s">
        <v>0</v>
      </c>
      <c r="F3" s="28" t="s">
        <v>1</v>
      </c>
      <c r="G3" s="29" t="s">
        <v>4</v>
      </c>
      <c r="H3" s="29" t="s">
        <v>5</v>
      </c>
      <c r="I3" s="29" t="s">
        <v>6</v>
      </c>
      <c r="J3" s="29" t="s">
        <v>7</v>
      </c>
      <c r="K3" s="29" t="s">
        <v>8</v>
      </c>
      <c r="L3" s="30" t="s">
        <v>9</v>
      </c>
    </row>
    <row r="4" spans="1:15" ht="17.25" customHeight="1">
      <c r="A4" s="31" t="s">
        <v>54</v>
      </c>
      <c r="B4" s="45">
        <v>6</v>
      </c>
      <c r="C4" s="46">
        <f>IF(B4&lt;&gt;"",B4/K4,"")</f>
        <v>6.285958866769808</v>
      </c>
      <c r="D4" s="46">
        <f>IF(B4&lt;&gt;"",B4/G4,"")</f>
        <v>8.68983767827236</v>
      </c>
      <c r="E4" s="47">
        <v>4340</v>
      </c>
      <c r="F4" s="48">
        <f>IF(E4&lt;&gt;"",8960-E4,"")</f>
        <v>4620</v>
      </c>
      <c r="G4" s="53">
        <f>IF(E4&lt;&gt;"",SIN((N4)*PI()/180),"")</f>
        <v>0.6904616889452496</v>
      </c>
      <c r="H4" s="53">
        <f aca="true" t="shared" si="0" ref="H4:H11">IF(E4&lt;&gt;"",SIN((O4)*PI()/180),"")</f>
        <v>0.7233689626317079</v>
      </c>
      <c r="I4" s="53">
        <f>IF(E4&lt;&gt;"",COS((N4)*PI()/180),"")</f>
        <v>0.723368962631708</v>
      </c>
      <c r="J4" s="53">
        <f aca="true" t="shared" si="1" ref="J4:J10">IF(E4&lt;&gt;"",COS((O4)*PI()/180),"")</f>
        <v>0.6904616889452497</v>
      </c>
      <c r="K4" s="53">
        <f aca="true" t="shared" si="2" ref="K4:K18">IF(E4&lt;&gt;"",TAN((N4)*PI()/180),"")</f>
        <v>0.9545083140328033</v>
      </c>
      <c r="L4" s="54">
        <f aca="true" t="shared" si="3" ref="L4:L12">IF(E4&lt;&gt;"",TAN((O4)*PI()/180),"")</f>
        <v>1.0476598111283009</v>
      </c>
      <c r="N4" s="44">
        <f>INT(E4/100)+((E4/100)-INT(E4/100))/0.6</f>
        <v>43.666666666666664</v>
      </c>
      <c r="O4" s="44">
        <f>INT(F4/100)+((F4/100)-INT(F4/100))/0.6</f>
        <v>46.333333333333336</v>
      </c>
    </row>
    <row r="5" spans="1:15" ht="17.25" customHeight="1">
      <c r="A5" s="16" t="s">
        <v>26</v>
      </c>
      <c r="B5" s="49">
        <f>IF(C5&lt;&gt;"",D5*J5,"")</f>
        <v>15.972820461832528</v>
      </c>
      <c r="C5" s="17">
        <v>12</v>
      </c>
      <c r="D5" s="9">
        <f>IF(C5&lt;&gt;"",C5/H5,"")</f>
        <v>19.978263025246612</v>
      </c>
      <c r="E5" s="10">
        <f>IF(F5&lt;&gt;"",8960-F5,"")</f>
        <v>5305</v>
      </c>
      <c r="F5" s="18">
        <v>3655</v>
      </c>
      <c r="G5" s="55">
        <f>IF(E5&lt;&gt;"",SIN((N5)*PI()/180),"")</f>
        <v>0.7995099694927236</v>
      </c>
      <c r="H5" s="55">
        <f t="shared" si="0"/>
        <v>0.6006528187578445</v>
      </c>
      <c r="I5" s="55">
        <f>IF(E5&lt;&gt;"",COS((N5)*PI()/180),"")</f>
        <v>0.6006528187578446</v>
      </c>
      <c r="J5" s="55">
        <f t="shared" si="1"/>
        <v>0.7995099694927237</v>
      </c>
      <c r="K5" s="55">
        <f t="shared" si="2"/>
        <v>1.331068371819377</v>
      </c>
      <c r="L5" s="56">
        <f t="shared" si="3"/>
        <v>0.7512762087744186</v>
      </c>
      <c r="N5" s="44">
        <f>INT(E5/100)+((E5/100)-INT(E5/100))/0.6</f>
        <v>53.08333333333333</v>
      </c>
      <c r="O5" s="44">
        <f>INT(F5/100)+((F5/100)-INT(F5/100))/0.6</f>
        <v>36.916666666666664</v>
      </c>
    </row>
    <row r="6" spans="1:15" ht="17.25" customHeight="1">
      <c r="A6" s="31" t="s">
        <v>27</v>
      </c>
      <c r="B6" s="50">
        <f>IF(D6&lt;&gt;"",D6*J6,"")</f>
        <v>9</v>
      </c>
      <c r="C6" s="1">
        <f>IF(D6&lt;&gt;"",B6/K6,"")</f>
        <v>4.358898943540673</v>
      </c>
      <c r="D6" s="17">
        <v>10</v>
      </c>
      <c r="E6" s="12">
        <f>IF(G6&lt;&gt;"",100*INT(M6)+60*(M6-INT(M6)),"")</f>
        <v>6409.484034209972</v>
      </c>
      <c r="F6" s="12">
        <f>IF(G6&lt;&gt;"",8960-E6,"")</f>
        <v>2550.5159657900276</v>
      </c>
      <c r="G6" s="57">
        <v>0.9</v>
      </c>
      <c r="H6" s="58">
        <f t="shared" si="0"/>
        <v>0.4358898943540673</v>
      </c>
      <c r="I6" s="58">
        <f>IF(E6&lt;&gt;"",COS((N6)*PI()/180),"")</f>
        <v>0.43588989435406733</v>
      </c>
      <c r="J6" s="58">
        <f t="shared" si="1"/>
        <v>0.9</v>
      </c>
      <c r="K6" s="58">
        <f t="shared" si="2"/>
        <v>2.064741604835056</v>
      </c>
      <c r="L6" s="59">
        <f t="shared" si="3"/>
        <v>0.48432210483785254</v>
      </c>
      <c r="M6" s="42">
        <f>IF(G6&lt;&gt;"",ASIN(G6)*(180/PI()),"")</f>
        <v>64.15806723683288</v>
      </c>
      <c r="N6" s="44">
        <f aca="true" t="shared" si="4" ref="N6:N18">INT(E6/100)+((E6/100)-INT(E6/100))/0.6</f>
        <v>64.15806723683288</v>
      </c>
      <c r="O6" s="44">
        <f aca="true" t="shared" si="5" ref="O6:O18">INT(F6/100)+((F6/100)-INT(F6/100))/0.6</f>
        <v>25.841932763167126</v>
      </c>
    </row>
    <row r="7" spans="1:15" ht="17.25" customHeight="1">
      <c r="A7" s="16" t="s">
        <v>28</v>
      </c>
      <c r="B7" s="51">
        <v>5</v>
      </c>
      <c r="C7" s="9">
        <f>IF(I7&lt;&gt;"",B7*L7,"")</f>
        <v>3.75</v>
      </c>
      <c r="D7" s="9">
        <f>IF(I7&lt;&gt;"",B7/G7,"")</f>
        <v>6.25</v>
      </c>
      <c r="E7" s="10">
        <f>IF(I7&lt;&gt;"",100*INT(M7)+60*(M7-INT(M7)),"")</f>
        <v>5307.806141249359</v>
      </c>
      <c r="F7" s="13">
        <f>IF(I7&lt;&gt;"",8960-E7,"")</f>
        <v>3652.193858750641</v>
      </c>
      <c r="G7" s="55">
        <f>IF(E7&lt;&gt;"",SIN((N7)*PI()/180),"")</f>
        <v>0.8</v>
      </c>
      <c r="H7" s="55">
        <f t="shared" si="0"/>
        <v>0.6</v>
      </c>
      <c r="I7" s="57">
        <v>0.6</v>
      </c>
      <c r="J7" s="55">
        <f t="shared" si="1"/>
        <v>0.8</v>
      </c>
      <c r="K7" s="55">
        <f t="shared" si="2"/>
        <v>1.3333333333333335</v>
      </c>
      <c r="L7" s="56">
        <f t="shared" si="3"/>
        <v>0.75</v>
      </c>
      <c r="M7" s="43">
        <f>IF(I7&lt;&gt;"",ACOS(I7)*(180/PI()),"")</f>
        <v>53.13010235415598</v>
      </c>
      <c r="N7" s="44">
        <f t="shared" si="4"/>
        <v>53.13010235415598</v>
      </c>
      <c r="O7" s="44">
        <f t="shared" si="5"/>
        <v>36.86989764584402</v>
      </c>
    </row>
    <row r="8" spans="1:15" ht="17.25" customHeight="1">
      <c r="A8" s="31" t="s">
        <v>29</v>
      </c>
      <c r="B8" s="50">
        <f>IF(E8&lt;&gt;"",C8*K8,"")</f>
        <v>15.482105700115435</v>
      </c>
      <c r="C8" s="17">
        <v>8.7</v>
      </c>
      <c r="D8" s="1">
        <f>IF(E8&lt;&gt;"",C8/I8,"")</f>
        <v>17.759098989237796</v>
      </c>
      <c r="E8" s="18">
        <v>6040</v>
      </c>
      <c r="F8" s="12">
        <f>IF(E8&lt;&gt;"",8960-E8,"")</f>
        <v>2920</v>
      </c>
      <c r="G8" s="58">
        <f>IF(E8&lt;&gt;"",SIN((N8)*PI()/180),"")</f>
        <v>0.8717844136967624</v>
      </c>
      <c r="H8" s="58">
        <f t="shared" si="0"/>
        <v>0.48988971823808697</v>
      </c>
      <c r="I8" s="58">
        <f aca="true" t="shared" si="6" ref="I8:I16">IF(E8&lt;&gt;"",COS((N8)*PI()/180),"")</f>
        <v>0.489889718238087</v>
      </c>
      <c r="J8" s="58">
        <f t="shared" si="1"/>
        <v>0.8717844136967624</v>
      </c>
      <c r="K8" s="58">
        <f t="shared" si="2"/>
        <v>1.7795523793236134</v>
      </c>
      <c r="L8" s="59">
        <f t="shared" si="3"/>
        <v>0.5619390649125415</v>
      </c>
      <c r="N8" s="44">
        <f t="shared" si="4"/>
        <v>60.666666666666664</v>
      </c>
      <c r="O8" s="44">
        <f t="shared" si="5"/>
        <v>29.333333333333332</v>
      </c>
    </row>
    <row r="9" spans="1:15" ht="17.25" customHeight="1">
      <c r="A9" s="16" t="s">
        <v>30</v>
      </c>
      <c r="B9" s="49">
        <f>IF(D9&lt;&gt;"",D9*J9,"")</f>
        <v>10.4</v>
      </c>
      <c r="C9" s="6">
        <f>IF(D9&lt;&gt;"",B9/K9,"")</f>
        <v>7.8</v>
      </c>
      <c r="D9" s="17">
        <v>13</v>
      </c>
      <c r="E9" s="13">
        <f>IF(G9&lt;&gt;"",100*INT(M9)+60*(M9-INT(M9)),"")</f>
        <v>5307.806141249359</v>
      </c>
      <c r="F9" s="13">
        <f>IF(G9&lt;&gt;"",8960-E9,"")</f>
        <v>3652.193858750641</v>
      </c>
      <c r="G9" s="57">
        <v>0.8</v>
      </c>
      <c r="H9" s="55">
        <f t="shared" si="0"/>
        <v>0.6</v>
      </c>
      <c r="I9" s="55">
        <f t="shared" si="6"/>
        <v>0.6</v>
      </c>
      <c r="J9" s="55">
        <f t="shared" si="1"/>
        <v>0.8</v>
      </c>
      <c r="K9" s="55">
        <f t="shared" si="2"/>
        <v>1.3333333333333335</v>
      </c>
      <c r="L9" s="56">
        <f t="shared" si="3"/>
        <v>0.75</v>
      </c>
      <c r="M9" s="42">
        <f>IF(G9&lt;&gt;"",ASIN(G9)*(180/PI()),"")</f>
        <v>53.13010235415599</v>
      </c>
      <c r="N9" s="44">
        <f t="shared" si="4"/>
        <v>53.13010235415598</v>
      </c>
      <c r="O9" s="44">
        <f t="shared" si="5"/>
        <v>36.86989764584402</v>
      </c>
    </row>
    <row r="10" spans="1:15" ht="17.25" customHeight="1">
      <c r="A10" s="31" t="s">
        <v>31</v>
      </c>
      <c r="B10" s="51">
        <v>15</v>
      </c>
      <c r="C10" s="1">
        <f>IF(B10&lt;&gt;"",B10/K10,"")</f>
        <v>9.37304027863991</v>
      </c>
      <c r="D10" s="1">
        <f>IF(B10&lt;&gt;"",B10/G10,"")</f>
        <v>17.687676050431445</v>
      </c>
      <c r="E10" s="18">
        <v>5800</v>
      </c>
      <c r="F10" s="5">
        <f>IF(E10&lt;&gt;"",8960-E10,"")</f>
        <v>3160</v>
      </c>
      <c r="G10" s="58">
        <f aca="true" t="shared" si="7" ref="G10:G29">IF(E10&lt;&gt;"",SIN((N10)*PI()/180),"")</f>
        <v>0.848048096156426</v>
      </c>
      <c r="H10" s="58">
        <f t="shared" si="0"/>
        <v>0.5299192642332049</v>
      </c>
      <c r="I10" s="58">
        <f t="shared" si="6"/>
        <v>0.5299192642332049</v>
      </c>
      <c r="J10" s="58">
        <f t="shared" si="1"/>
        <v>0.848048096156426</v>
      </c>
      <c r="K10" s="58">
        <f t="shared" si="2"/>
        <v>1.6003345290410507</v>
      </c>
      <c r="L10" s="59">
        <f t="shared" si="3"/>
        <v>0.6248693519093275</v>
      </c>
      <c r="N10" s="44">
        <f t="shared" si="4"/>
        <v>58</v>
      </c>
      <c r="O10" s="44">
        <f t="shared" si="5"/>
        <v>32</v>
      </c>
    </row>
    <row r="11" spans="1:15" ht="17.25" customHeight="1">
      <c r="A11" s="16" t="s">
        <v>32</v>
      </c>
      <c r="B11" s="49">
        <f>IF(J11&lt;&gt;"",D11*J11,"")</f>
        <v>2</v>
      </c>
      <c r="C11" s="6">
        <f>IF(J11&lt;&gt;"",B11/K11,"")</f>
        <v>4.582575694955841</v>
      </c>
      <c r="D11" s="17">
        <v>5</v>
      </c>
      <c r="E11" s="10">
        <f>IF(J11&lt;&gt;"",8960-F11,"")</f>
        <v>2334.69070869211</v>
      </c>
      <c r="F11" s="10">
        <f>IF(J11&lt;&gt;"",100*INT(M11)+60*(M11-INT(M11)),"")</f>
        <v>6625.30929130789</v>
      </c>
      <c r="G11" s="55">
        <f t="shared" si="7"/>
        <v>0.39999999999999997</v>
      </c>
      <c r="H11" s="55">
        <f t="shared" si="0"/>
        <v>0.916515138991168</v>
      </c>
      <c r="I11" s="55">
        <f t="shared" si="6"/>
        <v>0.916515138991168</v>
      </c>
      <c r="J11" s="57">
        <v>0.4</v>
      </c>
      <c r="K11" s="55">
        <f t="shared" si="2"/>
        <v>0.4364357804719847</v>
      </c>
      <c r="L11" s="56">
        <f t="shared" si="3"/>
        <v>2.2912878474779195</v>
      </c>
      <c r="M11" s="43">
        <f>IF(J11&lt;&gt;"",ACOS(J11)*(180/PI()),"")</f>
        <v>66.42182152179817</v>
      </c>
      <c r="N11" s="44">
        <f t="shared" si="4"/>
        <v>23.57817847820183</v>
      </c>
      <c r="O11" s="44">
        <f t="shared" si="5"/>
        <v>66.42182152179817</v>
      </c>
    </row>
    <row r="12" spans="1:15" ht="17.25" customHeight="1">
      <c r="A12" s="31" t="s">
        <v>33</v>
      </c>
      <c r="B12" s="50">
        <f>IF(C12&lt;&gt;"",C12*K12,"")</f>
        <v>5.550000000000001</v>
      </c>
      <c r="C12" s="17">
        <v>7.4</v>
      </c>
      <c r="D12" s="1">
        <f>IF(C12&lt;&gt;"",C12/I12,"")</f>
        <v>9.25</v>
      </c>
      <c r="E12" s="12">
        <f>IF(H12&lt;&gt;"",8960-F12,"")</f>
        <v>3652.193858750641</v>
      </c>
      <c r="F12" s="12">
        <f>IF(H12&lt;&gt;"",100*INT(M12)+60*(M12-INT(M12)),"")</f>
        <v>5307.806141249359</v>
      </c>
      <c r="G12" s="58">
        <f t="shared" si="7"/>
        <v>0.6</v>
      </c>
      <c r="H12" s="57">
        <v>0.8</v>
      </c>
      <c r="I12" s="58">
        <f t="shared" si="6"/>
        <v>0.8</v>
      </c>
      <c r="J12" s="58">
        <f aca="true" t="shared" si="8" ref="J12:J28">IF(E12&lt;&gt;"",COS((O12)*PI()/180),"")</f>
        <v>0.6</v>
      </c>
      <c r="K12" s="58">
        <f t="shared" si="2"/>
        <v>0.75</v>
      </c>
      <c r="L12" s="59">
        <f t="shared" si="3"/>
        <v>1.3333333333333335</v>
      </c>
      <c r="M12" s="42">
        <f>IF(H12&lt;&gt;"",ASIN(H12)*(180/PI()),"")</f>
        <v>53.13010235415599</v>
      </c>
      <c r="N12" s="44">
        <f t="shared" si="4"/>
        <v>36.86989764584402</v>
      </c>
      <c r="O12" s="44">
        <f t="shared" si="5"/>
        <v>53.13010235415598</v>
      </c>
    </row>
    <row r="13" spans="1:15" ht="17.25" customHeight="1">
      <c r="A13" s="16" t="s">
        <v>34</v>
      </c>
      <c r="B13" s="49">
        <f>IF(L13&lt;&gt;"",D13*G13,"")</f>
        <v>7.488452649040589</v>
      </c>
      <c r="C13" s="9">
        <f>IF(L13&lt;&gt;"",D13*I13,"")</f>
        <v>11.232678973560894</v>
      </c>
      <c r="D13" s="17">
        <v>13.5</v>
      </c>
      <c r="E13" s="10">
        <f>IF(L13&lt;&gt;"",8960-F13,"")</f>
        <v>3341.4040515587867</v>
      </c>
      <c r="F13" s="10">
        <f>IF(L13&lt;&gt;"",100*INT(M13)+60*(M13-INT(M13)),"")</f>
        <v>5618.595948441213</v>
      </c>
      <c r="G13" s="55">
        <f t="shared" si="7"/>
        <v>0.5547001962252288</v>
      </c>
      <c r="H13" s="55">
        <f>IF(E13&lt;&gt;"",SIN((O13)*PI()/180),"")</f>
        <v>0.8320502943378437</v>
      </c>
      <c r="I13" s="55">
        <f t="shared" si="6"/>
        <v>0.8320502943378439</v>
      </c>
      <c r="J13" s="55">
        <f t="shared" si="8"/>
        <v>0.5547001962252291</v>
      </c>
      <c r="K13" s="55">
        <f t="shared" si="2"/>
        <v>0.6666666666666661</v>
      </c>
      <c r="L13" s="60">
        <v>1.5</v>
      </c>
      <c r="M13" s="43">
        <f>IF(L13&lt;&gt;"",ATAN(L13)*(180/PI()),"")</f>
        <v>56.309932474020215</v>
      </c>
      <c r="N13" s="44">
        <f t="shared" si="4"/>
        <v>33.69006752597977</v>
      </c>
      <c r="O13" s="44">
        <f t="shared" si="5"/>
        <v>56.309932474020215</v>
      </c>
    </row>
    <row r="14" spans="1:15" ht="17.25" customHeight="1">
      <c r="A14" s="31" t="s">
        <v>35</v>
      </c>
      <c r="B14" s="50">
        <f>IF(C14&lt;&gt;"",C14*K14,"")</f>
        <v>18.015938224839317</v>
      </c>
      <c r="C14" s="17">
        <v>12</v>
      </c>
      <c r="D14" s="1">
        <f>IF(C14&lt;&gt;"",C14/I14,"")</f>
        <v>21.646570862869396</v>
      </c>
      <c r="E14" s="18">
        <v>5620</v>
      </c>
      <c r="F14" s="12">
        <f>IF(E14&lt;&gt;"",8960-E14,"")</f>
        <v>3340</v>
      </c>
      <c r="G14" s="58">
        <f t="shared" si="7"/>
        <v>0.8322767767222777</v>
      </c>
      <c r="H14" s="58">
        <f>IF(E14&lt;&gt;"",SIN((O14)*PI()/180),"")</f>
        <v>0.5543603222893714</v>
      </c>
      <c r="I14" s="58">
        <f t="shared" si="6"/>
        <v>0.5543603222893716</v>
      </c>
      <c r="J14" s="58">
        <f t="shared" si="8"/>
        <v>0.8322767767222778</v>
      </c>
      <c r="K14" s="58">
        <f t="shared" si="2"/>
        <v>1.5013281854032765</v>
      </c>
      <c r="L14" s="59">
        <f aca="true" t="shared" si="9" ref="L14:L24">IF(E14&lt;&gt;"",TAN((O14)*PI()/180),"")</f>
        <v>0.6660768842699016</v>
      </c>
      <c r="N14" s="44">
        <f t="shared" si="4"/>
        <v>56.333333333333336</v>
      </c>
      <c r="O14" s="44">
        <f t="shared" si="5"/>
        <v>33.666666666666664</v>
      </c>
    </row>
    <row r="15" spans="1:15" ht="17.25" customHeight="1">
      <c r="A15" s="16" t="s">
        <v>36</v>
      </c>
      <c r="B15" s="51">
        <v>5.8</v>
      </c>
      <c r="C15" s="9">
        <f>IF(H15&lt;&gt;"",B15*L15,"")</f>
        <v>5.483464302605419</v>
      </c>
      <c r="D15" s="9">
        <f>IF(H15&lt;&gt;"",B15/G15,"")</f>
        <v>7.981752987780814</v>
      </c>
      <c r="E15" s="13">
        <f>IF(H15&lt;&gt;"",8960-F15,"")</f>
        <v>4636.414028822622</v>
      </c>
      <c r="F15" s="13">
        <f>IF(H15&lt;&gt;"",100*INT(M15)+60*(M15-INT(M15)),"")</f>
        <v>4323.585971177378</v>
      </c>
      <c r="G15" s="55">
        <f t="shared" si="7"/>
        <v>0.7266574158432567</v>
      </c>
      <c r="H15" s="57">
        <v>0.687</v>
      </c>
      <c r="I15" s="55">
        <f t="shared" si="6"/>
        <v>0.6870000000000002</v>
      </c>
      <c r="J15" s="55">
        <f t="shared" si="8"/>
        <v>0.7266574158432568</v>
      </c>
      <c r="K15" s="55">
        <f t="shared" si="2"/>
        <v>1.0577254961328333</v>
      </c>
      <c r="L15" s="56">
        <f t="shared" si="9"/>
        <v>0.945424879759555</v>
      </c>
      <c r="M15" s="42">
        <f>IF(H15&lt;&gt;"",ASIN(H15)*(180/PI()),"")</f>
        <v>43.39309951962297</v>
      </c>
      <c r="N15" s="44">
        <f t="shared" si="4"/>
        <v>46.60690048037703</v>
      </c>
      <c r="O15" s="44">
        <f t="shared" si="5"/>
        <v>43.39309951962297</v>
      </c>
    </row>
    <row r="16" spans="1:15" ht="17.25" customHeight="1">
      <c r="A16" s="31" t="s">
        <v>37</v>
      </c>
      <c r="B16" s="50">
        <f>IF(C16&lt;&gt;"",D16*J16,"")</f>
        <v>3.7300305519114505</v>
      </c>
      <c r="C16" s="17">
        <v>5.6</v>
      </c>
      <c r="D16" s="1">
        <f>IF(C16&lt;&gt;"",C16/H16,"")</f>
        <v>6.728530888551589</v>
      </c>
      <c r="E16" s="12">
        <f>IF(F16&lt;&gt;"",8960-F16,"")</f>
        <v>3340</v>
      </c>
      <c r="F16" s="18">
        <v>5620</v>
      </c>
      <c r="G16" s="58">
        <f t="shared" si="7"/>
        <v>0.5543603222893714</v>
      </c>
      <c r="H16" s="58">
        <f aca="true" t="shared" si="10" ref="H16:H21">IF(E16&lt;&gt;"",SIN((O16)*PI()/180),"")</f>
        <v>0.8322767767222777</v>
      </c>
      <c r="I16" s="58">
        <f t="shared" si="6"/>
        <v>0.8322767767222778</v>
      </c>
      <c r="J16" s="58">
        <f t="shared" si="8"/>
        <v>0.5543603222893716</v>
      </c>
      <c r="K16" s="58">
        <f t="shared" si="2"/>
        <v>0.6660768842699016</v>
      </c>
      <c r="L16" s="59">
        <f t="shared" si="9"/>
        <v>1.5013281854032765</v>
      </c>
      <c r="N16" s="44">
        <f t="shared" si="4"/>
        <v>33.666666666666664</v>
      </c>
      <c r="O16" s="44">
        <f t="shared" si="5"/>
        <v>56.333333333333336</v>
      </c>
    </row>
    <row r="17" spans="1:15" ht="17.25" customHeight="1">
      <c r="A17" s="16" t="s">
        <v>38</v>
      </c>
      <c r="B17" s="49">
        <f>IF(I17&lt;&gt;"",D17*G17,"")</f>
        <v>6.088873048438438</v>
      </c>
      <c r="C17" s="9">
        <f>IF(I17&lt;&gt;"",D17*I17,"")</f>
        <v>2.275</v>
      </c>
      <c r="D17" s="17">
        <v>6.5</v>
      </c>
      <c r="E17" s="10">
        <f>IF(I17&lt;&gt;"",100*INT(M17)+60*(M17-INT(M17)),"")</f>
        <v>6930.76109311664</v>
      </c>
      <c r="F17" s="13">
        <f>IF(I17&lt;&gt;"",8960-E17,"")</f>
        <v>2029.23890688336</v>
      </c>
      <c r="G17" s="55">
        <f t="shared" si="7"/>
        <v>0.9367496997597596</v>
      </c>
      <c r="H17" s="55">
        <f t="shared" si="10"/>
        <v>0.35000000000000003</v>
      </c>
      <c r="I17" s="57">
        <v>0.35</v>
      </c>
      <c r="J17" s="55">
        <f t="shared" si="8"/>
        <v>0.9367496997597597</v>
      </c>
      <c r="K17" s="55">
        <f t="shared" si="2"/>
        <v>2.6764277135993115</v>
      </c>
      <c r="L17" s="56">
        <f t="shared" si="9"/>
        <v>0.3736323588785367</v>
      </c>
      <c r="M17" s="43">
        <f>IF(I17&lt;&gt;"",ACOS(I17)*(180/PI()),"")</f>
        <v>69.51268488527734</v>
      </c>
      <c r="N17" s="44">
        <f t="shared" si="4"/>
        <v>69.51268488527732</v>
      </c>
      <c r="O17" s="44">
        <f t="shared" si="5"/>
        <v>20.487315114722666</v>
      </c>
    </row>
    <row r="18" spans="1:15" ht="17.25" customHeight="1">
      <c r="A18" s="31" t="s">
        <v>39</v>
      </c>
      <c r="B18" s="50">
        <f>IF(C18&lt;&gt;"",C18*K18,"")</f>
        <v>6.387532210251983</v>
      </c>
      <c r="C18" s="17">
        <v>6.5</v>
      </c>
      <c r="D18" s="1">
        <f>IF(C18&lt;&gt;"",C18/I18,"")</f>
        <v>9.113208421681499</v>
      </c>
      <c r="E18" s="18">
        <v>4430</v>
      </c>
      <c r="F18" s="12">
        <f>IF(E18&lt;&gt;"",8960-E18,"")</f>
        <v>4530</v>
      </c>
      <c r="G18" s="58">
        <f t="shared" si="7"/>
        <v>0.7009092642998508</v>
      </c>
      <c r="H18" s="58">
        <f t="shared" si="10"/>
        <v>0.7132504491541815</v>
      </c>
      <c r="I18" s="58">
        <f>IF(E18&lt;&gt;"",COS((N18)*PI()/180),"")</f>
        <v>0.7132504491541817</v>
      </c>
      <c r="J18" s="58">
        <f t="shared" si="8"/>
        <v>0.7009092642998511</v>
      </c>
      <c r="K18" s="58">
        <f t="shared" si="2"/>
        <v>0.9826972631156897</v>
      </c>
      <c r="L18" s="59">
        <f t="shared" si="9"/>
        <v>1.0176073929721248</v>
      </c>
      <c r="N18" s="44">
        <f t="shared" si="4"/>
        <v>44.49999999999999</v>
      </c>
      <c r="O18" s="44">
        <f t="shared" si="5"/>
        <v>45.49999999999999</v>
      </c>
    </row>
    <row r="19" spans="1:15" ht="17.25" customHeight="1">
      <c r="A19" s="16" t="s">
        <v>40</v>
      </c>
      <c r="B19" s="49">
        <f>IF(K19&lt;&gt;"",D19*G19,"")</f>
        <v>8.113079813297752</v>
      </c>
      <c r="C19" s="9">
        <f>IF(K19&lt;&gt;"",D19*I19,"")</f>
        <v>2.53533744165555</v>
      </c>
      <c r="D19" s="17">
        <v>8.5</v>
      </c>
      <c r="E19" s="10">
        <f>IF(K19&lt;&gt;"",100*INT(M19)+60*(M19-INT(M19)),"")</f>
        <v>7238.75852182432</v>
      </c>
      <c r="F19" s="13">
        <f>IF(K19&lt;&gt;"",8960-E19,"")</f>
        <v>1721.2414781756797</v>
      </c>
      <c r="G19" s="55">
        <f t="shared" si="7"/>
        <v>0.9544799780350297</v>
      </c>
      <c r="H19" s="55">
        <f t="shared" si="10"/>
        <v>0.29827499313594696</v>
      </c>
      <c r="I19" s="55">
        <f>IF(E19&lt;&gt;"",COS((N19)*PI()/180),"")</f>
        <v>0.2982749931359471</v>
      </c>
      <c r="J19" s="55">
        <f t="shared" si="8"/>
        <v>0.9544799780350297</v>
      </c>
      <c r="K19" s="57">
        <v>3.2</v>
      </c>
      <c r="L19" s="56">
        <f t="shared" si="9"/>
        <v>0.3125000000000002</v>
      </c>
      <c r="M19" s="43">
        <f>IF(K19&lt;&gt;"",ATAN(K19)*(180/PI()),"")</f>
        <v>72.64597536373867</v>
      </c>
      <c r="N19" s="44">
        <f aca="true" t="shared" si="11" ref="N19:O22">INT(E19/100)+((E19/100)-INT(E19/100))/0.6</f>
        <v>72.64597536373867</v>
      </c>
      <c r="O19" s="44">
        <f t="shared" si="11"/>
        <v>17.354024636261332</v>
      </c>
    </row>
    <row r="20" spans="1:15" ht="17.25" customHeight="1">
      <c r="A20" s="31" t="s">
        <v>41</v>
      </c>
      <c r="B20" s="51">
        <v>4.5</v>
      </c>
      <c r="C20" s="1">
        <f>IF(B20&lt;&gt;"",B20/K20,"")</f>
        <v>4.0046599644814505</v>
      </c>
      <c r="D20" s="1">
        <f>IF(B20&lt;&gt;"",B20/G20,"")</f>
        <v>6.02389420816141</v>
      </c>
      <c r="E20" s="18">
        <v>4820</v>
      </c>
      <c r="F20" s="5">
        <f>IF(E20&lt;&gt;"",8960-E20,"")</f>
        <v>4140</v>
      </c>
      <c r="G20" s="58">
        <f t="shared" si="7"/>
        <v>0.7470250712409959</v>
      </c>
      <c r="H20" s="58">
        <f t="shared" si="10"/>
        <v>0.6647958656139378</v>
      </c>
      <c r="I20" s="58">
        <f>IF(E20&lt;&gt;"",COS((N20)*PI()/180),"")</f>
        <v>0.6647958656139379</v>
      </c>
      <c r="J20" s="58">
        <f t="shared" si="8"/>
        <v>0.747025071240996</v>
      </c>
      <c r="K20" s="58">
        <f aca="true" t="shared" si="12" ref="K20:K29">IF(E20&lt;&gt;"",TAN((N20)*PI()/180),"")</f>
        <v>1.1236909100677388</v>
      </c>
      <c r="L20" s="59">
        <f t="shared" si="9"/>
        <v>0.8899244365514335</v>
      </c>
      <c r="N20" s="44">
        <f t="shared" si="11"/>
        <v>48.333333333333336</v>
      </c>
      <c r="O20" s="44">
        <f t="shared" si="11"/>
        <v>41.666666666666664</v>
      </c>
    </row>
    <row r="21" spans="1:15" ht="17.25" customHeight="1">
      <c r="A21" s="16" t="s">
        <v>42</v>
      </c>
      <c r="B21" s="49">
        <f>IF(I21&lt;&gt;"",D21*G21,"")</f>
        <v>7.348469228349534</v>
      </c>
      <c r="C21" s="9">
        <f>IF(I21&lt;&gt;"",D21*I21,"")</f>
        <v>1.5</v>
      </c>
      <c r="D21" s="17">
        <v>7.5</v>
      </c>
      <c r="E21" s="10">
        <f>IF(I21&lt;&gt;"",100*INT(M21)+60*(M21-INT(M21)),"")</f>
        <v>7827.782458031071</v>
      </c>
      <c r="F21" s="13">
        <f>IF(I21&lt;&gt;"",8960-E21,"")</f>
        <v>1132.2175419689293</v>
      </c>
      <c r="G21" s="55">
        <f t="shared" si="7"/>
        <v>0.9797958971132712</v>
      </c>
      <c r="H21" s="55">
        <f t="shared" si="10"/>
        <v>0.2</v>
      </c>
      <c r="I21" s="57">
        <v>0.2</v>
      </c>
      <c r="J21" s="55">
        <f t="shared" si="8"/>
        <v>0.9797958971132712</v>
      </c>
      <c r="K21" s="55">
        <f t="shared" si="12"/>
        <v>4.898979485566352</v>
      </c>
      <c r="L21" s="56">
        <f t="shared" si="9"/>
        <v>0.2041241452319315</v>
      </c>
      <c r="M21" s="43">
        <f>IF(I21&lt;&gt;"",ACOS(I21)*(180/PI()),"")</f>
        <v>78.46304096718451</v>
      </c>
      <c r="N21" s="44">
        <f t="shared" si="11"/>
        <v>78.46304096718451</v>
      </c>
      <c r="O21" s="44">
        <f t="shared" si="11"/>
        <v>11.536959032815489</v>
      </c>
    </row>
    <row r="22" spans="1:15" ht="17.25" customHeight="1">
      <c r="A22" s="31" t="s">
        <v>43</v>
      </c>
      <c r="B22" s="50">
        <f>IF(C22&lt;&gt;"",C22*K22,"")</f>
        <v>41.641325627314</v>
      </c>
      <c r="C22" s="17">
        <v>8.5</v>
      </c>
      <c r="D22" s="1">
        <f>IF(C22&lt;&gt;"",C22/I22,"")</f>
        <v>42.49999999999997</v>
      </c>
      <c r="E22" s="12">
        <f>IF(H22&lt;&gt;"",8960-F22,"")</f>
        <v>7827.782458031071</v>
      </c>
      <c r="F22" s="12">
        <f>IF(H22&lt;&gt;"",100*INT(M22)+60*(M22-INT(M22)),"")</f>
        <v>1132.2175419689295</v>
      </c>
      <c r="G22" s="58">
        <f t="shared" si="7"/>
        <v>0.9797958971132712</v>
      </c>
      <c r="H22" s="57">
        <v>0.2</v>
      </c>
      <c r="I22" s="58">
        <f aca="true" t="shared" si="13" ref="I22:I29">IF(E22&lt;&gt;"",COS((N22)*PI()/180),"")</f>
        <v>0.20000000000000015</v>
      </c>
      <c r="J22" s="58">
        <f t="shared" si="8"/>
        <v>0.9797958971132712</v>
      </c>
      <c r="K22" s="58">
        <f t="shared" si="12"/>
        <v>4.898979485566352</v>
      </c>
      <c r="L22" s="59">
        <f t="shared" si="9"/>
        <v>0.20412414523193156</v>
      </c>
      <c r="M22" s="42">
        <f>IF(H22&lt;&gt;"",ASIN(H22)*(180/PI()),"")</f>
        <v>11.53695903281549</v>
      </c>
      <c r="N22" s="44">
        <f t="shared" si="11"/>
        <v>78.46304096718451</v>
      </c>
      <c r="O22" s="44">
        <f t="shared" si="11"/>
        <v>11.53695903281549</v>
      </c>
    </row>
    <row r="23" spans="1:15" ht="17.25" customHeight="1">
      <c r="A23" s="16" t="s">
        <v>44</v>
      </c>
      <c r="B23" s="49">
        <f>IF(C23&lt;&gt;"",D23*J23,"")</f>
        <v>3.6831779412705234</v>
      </c>
      <c r="C23" s="17">
        <v>5.6</v>
      </c>
      <c r="D23" s="9">
        <f>IF(C23&lt;&gt;"",C23/H23,"")</f>
        <v>6.702671090472944</v>
      </c>
      <c r="E23" s="10">
        <f>IF(F23&lt;&gt;"",8960-F23,"")</f>
        <v>3320</v>
      </c>
      <c r="F23" s="18">
        <v>5640</v>
      </c>
      <c r="G23" s="55">
        <f t="shared" si="7"/>
        <v>0.5495089780708061</v>
      </c>
      <c r="H23" s="55">
        <f>IF(E23&lt;&gt;"",SIN((O23)*PI()/180),"")</f>
        <v>0.8354878114129364</v>
      </c>
      <c r="I23" s="55">
        <f t="shared" si="13"/>
        <v>0.8354878114129364</v>
      </c>
      <c r="J23" s="55">
        <f t="shared" si="8"/>
        <v>0.5495089780708061</v>
      </c>
      <c r="K23" s="55">
        <f t="shared" si="12"/>
        <v>0.6577103466554506</v>
      </c>
      <c r="L23" s="56">
        <f t="shared" si="9"/>
        <v>1.5204261345212833</v>
      </c>
      <c r="N23" s="44">
        <f aca="true" t="shared" si="14" ref="N23:N29">INT(E23/100)+((E23/100)-INT(E23/100))/0.6</f>
        <v>33.333333333333336</v>
      </c>
      <c r="O23" s="44">
        <f aca="true" t="shared" si="15" ref="O23:O29">INT(F23/100)+((F23/100)-INT(F23/100))/0.6</f>
        <v>56.666666666666664</v>
      </c>
    </row>
    <row r="24" spans="1:15" ht="17.25" customHeight="1">
      <c r="A24" s="31" t="s">
        <v>45</v>
      </c>
      <c r="B24" s="51">
        <v>8.6</v>
      </c>
      <c r="C24" s="1">
        <f>IF(B24&lt;&gt;"",B24/K24,"")</f>
        <v>11.481924767599557</v>
      </c>
      <c r="D24" s="1">
        <f>IF(B24&lt;&gt;"",B24/G24,"")</f>
        <v>14.345542735247632</v>
      </c>
      <c r="E24" s="18">
        <v>3650</v>
      </c>
      <c r="F24" s="5">
        <f>IF(E24&lt;&gt;"",8960-E24,"")</f>
        <v>5310</v>
      </c>
      <c r="G24" s="58">
        <f t="shared" si="7"/>
        <v>0.5994893437436438</v>
      </c>
      <c r="H24" s="58">
        <f>IF(E24&lt;&gt;"",SIN((O24)*PI()/180),"")</f>
        <v>0.8003827376560638</v>
      </c>
      <c r="I24" s="58">
        <f t="shared" si="13"/>
        <v>0.8003827376560637</v>
      </c>
      <c r="J24" s="58">
        <f t="shared" si="8"/>
        <v>0.5994893437436437</v>
      </c>
      <c r="K24" s="58">
        <f t="shared" si="12"/>
        <v>0.7490033399511588</v>
      </c>
      <c r="L24" s="59">
        <f t="shared" si="9"/>
        <v>1.335107531116228</v>
      </c>
      <c r="N24" s="44">
        <f t="shared" si="14"/>
        <v>36.833333333333336</v>
      </c>
      <c r="O24" s="44">
        <f t="shared" si="15"/>
        <v>53.16666666666667</v>
      </c>
    </row>
    <row r="25" spans="1:15" ht="17.25" customHeight="1">
      <c r="A25" s="16" t="s">
        <v>46</v>
      </c>
      <c r="B25" s="49">
        <f>IF(L25&lt;&gt;"",D25*G25,"")</f>
        <v>6.989222472437883</v>
      </c>
      <c r="C25" s="9">
        <f>IF(L25&lt;&gt;"",D25*I25,"")</f>
        <v>10.483833708656833</v>
      </c>
      <c r="D25" s="17">
        <v>12.6</v>
      </c>
      <c r="E25" s="10">
        <f>IF(L25&lt;&gt;"",8960-F25,"")</f>
        <v>3341.4040515587867</v>
      </c>
      <c r="F25" s="10">
        <f>IF(L25&lt;&gt;"",100*INT(M25)+60*(M25-INT(M25)),"")</f>
        <v>5618.595948441213</v>
      </c>
      <c r="G25" s="55">
        <f t="shared" si="7"/>
        <v>0.5547001962252288</v>
      </c>
      <c r="H25" s="55">
        <f>IF(E25&lt;&gt;"",SIN((O25)*PI()/180),"")</f>
        <v>0.8320502943378437</v>
      </c>
      <c r="I25" s="55">
        <f t="shared" si="13"/>
        <v>0.8320502943378439</v>
      </c>
      <c r="J25" s="55">
        <f t="shared" si="8"/>
        <v>0.5547001962252291</v>
      </c>
      <c r="K25" s="55">
        <f t="shared" si="12"/>
        <v>0.6666666666666661</v>
      </c>
      <c r="L25" s="60">
        <v>1.5</v>
      </c>
      <c r="M25" s="43">
        <f>IF(L25&lt;&gt;"",ATAN(L25)*(180/PI()),"")</f>
        <v>56.309932474020215</v>
      </c>
      <c r="N25" s="44">
        <f t="shared" si="14"/>
        <v>33.69006752597977</v>
      </c>
      <c r="O25" s="44">
        <f t="shared" si="15"/>
        <v>56.309932474020215</v>
      </c>
    </row>
    <row r="26" spans="1:15" ht="17.25" customHeight="1">
      <c r="A26" s="31" t="s">
        <v>47</v>
      </c>
      <c r="B26" s="50">
        <f>IF(C26&lt;&gt;"",C26*K26,"")</f>
        <v>7.556399509933216</v>
      </c>
      <c r="C26" s="17">
        <v>14</v>
      </c>
      <c r="D26" s="1">
        <f>IF(C26&lt;&gt;"",C26/I26,"")</f>
        <v>15.909090909090907</v>
      </c>
      <c r="E26" s="12">
        <f>IF(H26&lt;&gt;"",8960-F26,"")</f>
        <v>2821.458194579678</v>
      </c>
      <c r="F26" s="12">
        <f>IF(H26&lt;&gt;"",100*INT(M26)+60*(M26-INT(M26)),"")</f>
        <v>6138.541805420322</v>
      </c>
      <c r="G26" s="58">
        <f t="shared" si="7"/>
        <v>0.4749736834815165</v>
      </c>
      <c r="H26" s="57">
        <v>0.88</v>
      </c>
      <c r="I26" s="58">
        <f t="shared" si="13"/>
        <v>0.8800000000000001</v>
      </c>
      <c r="J26" s="58">
        <f t="shared" si="8"/>
        <v>0.47497368348151653</v>
      </c>
      <c r="K26" s="58">
        <f t="shared" si="12"/>
        <v>0.5397428221380869</v>
      </c>
      <c r="L26" s="59">
        <f>IF(E26&lt;&gt;"",TAN((O26)*PI()/180),"")</f>
        <v>1.8527342263463424</v>
      </c>
      <c r="M26" s="42">
        <f>IF(H26&lt;&gt;"",ASIN(H26)*(180/PI()),"")</f>
        <v>61.64236342367203</v>
      </c>
      <c r="N26" s="44">
        <f t="shared" si="14"/>
        <v>28.357636576327966</v>
      </c>
      <c r="O26" s="44">
        <f t="shared" si="15"/>
        <v>61.64236342367204</v>
      </c>
    </row>
    <row r="27" spans="1:15" ht="17.25" customHeight="1">
      <c r="A27" s="31" t="s">
        <v>48</v>
      </c>
      <c r="B27" s="49">
        <f>IF(C27&lt;&gt;"",D27*J27,"")</f>
        <v>3.2437167209855926</v>
      </c>
      <c r="C27" s="17">
        <v>6.7</v>
      </c>
      <c r="D27" s="9">
        <f>IF(C27&lt;&gt;"",C27/H27,"")</f>
        <v>7.443903422667541</v>
      </c>
      <c r="E27" s="10">
        <f>IF(F27&lt;&gt;"",8960-F27,"")</f>
        <v>2550</v>
      </c>
      <c r="F27" s="18">
        <v>6410</v>
      </c>
      <c r="G27" s="55">
        <f t="shared" si="7"/>
        <v>0.4357548099170793</v>
      </c>
      <c r="H27" s="55">
        <f>IF(E27&lt;&gt;"",SIN((O27)*PI()/180),"")</f>
        <v>0.900065411864121</v>
      </c>
      <c r="I27" s="55">
        <f t="shared" si="13"/>
        <v>0.9000654118641211</v>
      </c>
      <c r="J27" s="55">
        <f t="shared" si="8"/>
        <v>0.4357548099170796</v>
      </c>
      <c r="K27" s="55">
        <f t="shared" si="12"/>
        <v>0.4841368240276999</v>
      </c>
      <c r="L27" s="56">
        <f>IF(E27&lt;&gt;"",TAN((O27)*PI()/180),"")</f>
        <v>2.06553178847388</v>
      </c>
      <c r="N27" s="44">
        <f t="shared" si="14"/>
        <v>25.833333333333332</v>
      </c>
      <c r="O27" s="44">
        <f t="shared" si="15"/>
        <v>64.16666666666666</v>
      </c>
    </row>
    <row r="28" spans="1:15" ht="17.25" customHeight="1">
      <c r="A28" s="16" t="s">
        <v>49</v>
      </c>
      <c r="B28" s="51">
        <v>5.3</v>
      </c>
      <c r="C28" s="1">
        <f>IF(B28&lt;&gt;"",B28/K28,"")</f>
        <v>3.803762772606137</v>
      </c>
      <c r="D28" s="1">
        <f>IF(B28&lt;&gt;"",B28/G28,"")</f>
        <v>6.523696132581922</v>
      </c>
      <c r="E28" s="18">
        <v>5420</v>
      </c>
      <c r="F28" s="5">
        <f>IF(E28&lt;&gt;"",8960-E28,"")</f>
        <v>3540</v>
      </c>
      <c r="G28" s="58">
        <f t="shared" si="7"/>
        <v>0.8124228799575292</v>
      </c>
      <c r="H28" s="58">
        <f>IF(E28&lt;&gt;"",SIN((O28)*PI()/180),"")</f>
        <v>0.5830686615841346</v>
      </c>
      <c r="I28" s="58">
        <f t="shared" si="13"/>
        <v>0.5830686615841347</v>
      </c>
      <c r="J28" s="58">
        <f t="shared" si="8"/>
        <v>0.8124228799575292</v>
      </c>
      <c r="K28" s="58">
        <f t="shared" si="12"/>
        <v>1.3933571352476117</v>
      </c>
      <c r="L28" s="59">
        <f>IF(E28&lt;&gt;"",TAN((O28)*PI()/180),"")</f>
        <v>0.7176910891709691</v>
      </c>
      <c r="N28" s="44">
        <f t="shared" si="14"/>
        <v>54.333333333333336</v>
      </c>
      <c r="O28" s="44">
        <f t="shared" si="15"/>
        <v>35.666666666666664</v>
      </c>
    </row>
    <row r="29" spans="1:15" ht="17.25" customHeight="1">
      <c r="A29" s="31" t="s">
        <v>50</v>
      </c>
      <c r="B29" s="80">
        <f>IF(J29&lt;&gt;"",D29*J29,"")</f>
        <v>2.1</v>
      </c>
      <c r="C29" s="81">
        <f>IF(J29&lt;&gt;"",B29/K29,"")</f>
        <v>2.8000000000000003</v>
      </c>
      <c r="D29" s="82">
        <v>3.5</v>
      </c>
      <c r="E29" s="83">
        <f>IF(J29&lt;&gt;"",8960-F29,"")</f>
        <v>3652.193858750641</v>
      </c>
      <c r="F29" s="83">
        <f>IF(J29&lt;&gt;"",100*INT(M29)+60*(M29-INT(M29)),"")</f>
        <v>5307.806141249359</v>
      </c>
      <c r="G29" s="84">
        <f t="shared" si="7"/>
        <v>0.6</v>
      </c>
      <c r="H29" s="84">
        <f>IF(E29&lt;&gt;"",SIN((O29)*PI()/180),"")</f>
        <v>0.8</v>
      </c>
      <c r="I29" s="84">
        <f t="shared" si="13"/>
        <v>0.8</v>
      </c>
      <c r="J29" s="85">
        <v>0.6</v>
      </c>
      <c r="K29" s="84">
        <f t="shared" si="12"/>
        <v>0.75</v>
      </c>
      <c r="L29" s="86">
        <f>IF(E29&lt;&gt;"",TAN((O29)*PI()/180),"")</f>
        <v>1.3333333333333335</v>
      </c>
      <c r="M29" s="43">
        <f>IF(J29&lt;&gt;"",ACOS(J29)*(180/PI()),"")</f>
        <v>53.13010235415598</v>
      </c>
      <c r="N29" s="44">
        <f t="shared" si="14"/>
        <v>36.86989764584402</v>
      </c>
      <c r="O29" s="44">
        <f t="shared" si="15"/>
        <v>53.13010235415598</v>
      </c>
    </row>
    <row r="30" spans="1:15" ht="17.25" customHeight="1">
      <c r="A30" s="16" t="s">
        <v>51</v>
      </c>
      <c r="B30" s="51">
        <v>5.3</v>
      </c>
      <c r="C30" s="1">
        <f>IF(B30&lt;&gt;"",B30/K30,"")</f>
        <v>3.803762772606137</v>
      </c>
      <c r="D30" s="1">
        <f>IF(B30&lt;&gt;"",B30/G30,"")</f>
        <v>6.523696132581922</v>
      </c>
      <c r="E30" s="18">
        <v>5420</v>
      </c>
      <c r="F30" s="5">
        <f>IF(E30&lt;&gt;"",8960-E30,"")</f>
        <v>3540</v>
      </c>
      <c r="G30" s="58">
        <f>IF(E30&lt;&gt;"",SIN((N30)*PI()/180),"")</f>
        <v>0.8124228799575292</v>
      </c>
      <c r="H30" s="58">
        <f>IF(E30&lt;&gt;"",SIN((O30)*PI()/180),"")</f>
        <v>0.5830686615841346</v>
      </c>
      <c r="I30" s="58">
        <f>IF(E30&lt;&gt;"",COS((N30)*PI()/180),"")</f>
        <v>0.5830686615841347</v>
      </c>
      <c r="J30" s="58">
        <f>IF(E30&lt;&gt;"",COS((O30)*PI()/180),"")</f>
        <v>0.8124228799575292</v>
      </c>
      <c r="K30" s="58">
        <f>IF(E30&lt;&gt;"",TAN((N30)*PI()/180),"")</f>
        <v>1.3933571352476117</v>
      </c>
      <c r="L30" s="59">
        <f>IF(E30&lt;&gt;"",TAN((O30)*PI()/180),"")</f>
        <v>0.7176910891709691</v>
      </c>
      <c r="N30" s="44">
        <f aca="true" t="shared" si="16" ref="N30:O33">INT(E30/100)+((E30/100)-INT(E30/100))/0.6</f>
        <v>54.333333333333336</v>
      </c>
      <c r="O30" s="44">
        <f t="shared" si="16"/>
        <v>35.666666666666664</v>
      </c>
    </row>
    <row r="31" spans="1:15" ht="17.25" customHeight="1">
      <c r="A31" s="31" t="s">
        <v>52</v>
      </c>
      <c r="B31" s="49">
        <f>IF(L31&lt;&gt;"",D31*G31,"")</f>
        <v>6.989222472437883</v>
      </c>
      <c r="C31" s="9">
        <f>IF(L31&lt;&gt;"",D31*I31,"")</f>
        <v>10.483833708656833</v>
      </c>
      <c r="D31" s="17">
        <v>12.6</v>
      </c>
      <c r="E31" s="10">
        <f>IF(L31&lt;&gt;"",8960-F31,"")</f>
        <v>3341.4040515587867</v>
      </c>
      <c r="F31" s="10">
        <f>IF(L31&lt;&gt;"",100*INT(M31)+60*(M31-INT(M31)),"")</f>
        <v>5618.595948441213</v>
      </c>
      <c r="G31" s="55">
        <f>IF(E31&lt;&gt;"",SIN((N31)*PI()/180),"")</f>
        <v>0.5547001962252288</v>
      </c>
      <c r="H31" s="55">
        <f>IF(E31&lt;&gt;"",SIN((O31)*PI()/180),"")</f>
        <v>0.8320502943378437</v>
      </c>
      <c r="I31" s="55">
        <f>IF(E31&lt;&gt;"",COS((N31)*PI()/180),"")</f>
        <v>0.8320502943378439</v>
      </c>
      <c r="J31" s="55">
        <f>IF(E31&lt;&gt;"",COS((O31)*PI()/180),"")</f>
        <v>0.5547001962252291</v>
      </c>
      <c r="K31" s="55">
        <f>IF(E31&lt;&gt;"",TAN((N31)*PI()/180),"")</f>
        <v>0.6666666666666661</v>
      </c>
      <c r="L31" s="60">
        <v>1.5</v>
      </c>
      <c r="M31" s="43">
        <f>IF(L31&lt;&gt;"",ATAN(L31)*(180/PI()),"")</f>
        <v>56.309932474020215</v>
      </c>
      <c r="N31" s="44">
        <f t="shared" si="16"/>
        <v>33.69006752597977</v>
      </c>
      <c r="O31" s="44">
        <f t="shared" si="16"/>
        <v>56.309932474020215</v>
      </c>
    </row>
    <row r="32" spans="1:15" ht="17.25" customHeight="1">
      <c r="A32" s="16" t="s">
        <v>53</v>
      </c>
      <c r="B32" s="50">
        <f>IF(C32&lt;&gt;"",C32*K32,"")</f>
        <v>41.641325627314</v>
      </c>
      <c r="C32" s="17">
        <v>8.5</v>
      </c>
      <c r="D32" s="1">
        <f>IF(C32&lt;&gt;"",C32/I32,"")</f>
        <v>42.49999999999997</v>
      </c>
      <c r="E32" s="12">
        <f>IF(H32&lt;&gt;"",8960-F32,"")</f>
        <v>7827.782458031071</v>
      </c>
      <c r="F32" s="12">
        <f>IF(H32&lt;&gt;"",100*INT(M32)+60*(M32-INT(M32)),"")</f>
        <v>1132.2175419689295</v>
      </c>
      <c r="G32" s="58">
        <f>IF(E32&lt;&gt;"",SIN((N32)*PI()/180),"")</f>
        <v>0.9797958971132712</v>
      </c>
      <c r="H32" s="57">
        <v>0.2</v>
      </c>
      <c r="I32" s="58">
        <f>IF(E32&lt;&gt;"",COS((N32)*PI()/180),"")</f>
        <v>0.20000000000000015</v>
      </c>
      <c r="J32" s="58">
        <f>IF(E32&lt;&gt;"",COS((O32)*PI()/180),"")</f>
        <v>0.9797958971132712</v>
      </c>
      <c r="K32" s="58">
        <f>IF(E32&lt;&gt;"",TAN((N32)*PI()/180),"")</f>
        <v>4.898979485566352</v>
      </c>
      <c r="L32" s="59">
        <f>IF(E32&lt;&gt;"",TAN((O32)*PI()/180),"")</f>
        <v>0.20412414523193156</v>
      </c>
      <c r="M32" s="42">
        <f>IF(H32&lt;&gt;"",ASIN(H32)*(180/PI()),"")</f>
        <v>11.53695903281549</v>
      </c>
      <c r="N32" s="44">
        <f t="shared" si="16"/>
        <v>78.46304096718451</v>
      </c>
      <c r="O32" s="44">
        <f t="shared" si="16"/>
        <v>11.53695903281549</v>
      </c>
    </row>
    <row r="33" spans="1:15" ht="17.25" customHeight="1" thickBot="1">
      <c r="A33" s="31" t="s">
        <v>55</v>
      </c>
      <c r="B33" s="52">
        <f>IF(J33&lt;&gt;"",D33*J33,"")</f>
        <v>2.1</v>
      </c>
      <c r="C33" s="40">
        <f>IF(J33&lt;&gt;"",B33/K33,"")</f>
        <v>2.8000000000000003</v>
      </c>
      <c r="D33" s="41">
        <v>3.5</v>
      </c>
      <c r="E33" s="38">
        <f>IF(J33&lt;&gt;"",8960-F33,"")</f>
        <v>3652.193858750641</v>
      </c>
      <c r="F33" s="38">
        <f>IF(J33&lt;&gt;"",100*INT(M33)+60*(M33-INT(M33)),"")</f>
        <v>5307.806141249359</v>
      </c>
      <c r="G33" s="61">
        <f>IF(E33&lt;&gt;"",SIN((N33)*PI()/180),"")</f>
        <v>0.6</v>
      </c>
      <c r="H33" s="61">
        <f>IF(E33&lt;&gt;"",SIN((O33)*PI()/180),"")</f>
        <v>0.8</v>
      </c>
      <c r="I33" s="61">
        <f>IF(E33&lt;&gt;"",COS((N33)*PI()/180),"")</f>
        <v>0.8</v>
      </c>
      <c r="J33" s="62">
        <v>0.6</v>
      </c>
      <c r="K33" s="61">
        <f>IF(E33&lt;&gt;"",TAN((N33)*PI()/180),"")</f>
        <v>0.75</v>
      </c>
      <c r="L33" s="63">
        <f>IF(E33&lt;&gt;"",TAN((O33)*PI()/180),"")</f>
        <v>1.3333333333333335</v>
      </c>
      <c r="M33" s="43">
        <f>IF(J33&lt;&gt;"",ACOS(J33)*(180/PI()),"")</f>
        <v>53.13010235415598</v>
      </c>
      <c r="N33" s="44">
        <f t="shared" si="16"/>
        <v>36.86989764584402</v>
      </c>
      <c r="O33" s="44">
        <f t="shared" si="16"/>
        <v>53.13010235415598</v>
      </c>
    </row>
  </sheetData>
  <sheetProtection password="EF19" sheet="1" objects="1" scenarios="1" selectLockedCells="1"/>
  <protectedRanges>
    <protectedRange sqref="F4 F10 F20 F24 F28 F30" name="Oblast1"/>
  </protectedRanges>
  <mergeCells count="3">
    <mergeCell ref="A1:A2"/>
    <mergeCell ref="C1:L2"/>
    <mergeCell ref="B1:B2"/>
  </mergeCells>
  <hyperlinks>
    <hyperlink ref="B1:B2" location="návod!A1" display="návod pre učiteľa"/>
  </hyperlinks>
  <printOptions/>
  <pageMargins left="0.63" right="0.24" top="0.29" bottom="0.32" header="0.25" footer="0.25"/>
  <pageSetup horizontalDpi="300" verticalDpi="300" orientation="landscape" r:id="rId4"/>
  <ignoredErrors>
    <ignoredError sqref="F9 F19 K19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erika.tomkova@gmail.com</dc:creator>
  <cp:keywords/>
  <dc:description/>
  <cp:lastModifiedBy>Lubo a Erika</cp:lastModifiedBy>
  <cp:lastPrinted>2007-01-07T15:03:02Z</cp:lastPrinted>
  <dcterms:created xsi:type="dcterms:W3CDTF">2006-02-23T16:43:41Z</dcterms:created>
  <dcterms:modified xsi:type="dcterms:W3CDTF">2007-01-11T16:10:03Z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